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riano\Desktop\P21 - Segurança hídrica\2.1_Projetos\2.1.1_TdR - Estudos e Projetos_E1\Custos\"/>
    </mc:Choice>
  </mc:AlternateContent>
  <xr:revisionPtr revIDLastSave="0" documentId="13_ncr:1_{918BF950-8A39-4665-95C7-C1CBD241BF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pa" sheetId="40" r:id="rId1"/>
    <sheet name="Orç_20-30" sheetId="28" state="hidden" r:id="rId2"/>
    <sheet name="Crono_20-30" sheetId="34" state="hidden" r:id="rId3"/>
    <sheet name="K" sheetId="115" r:id="rId4"/>
    <sheet name="Planilha orçamentária" sheetId="152" r:id="rId5"/>
    <sheet name="Custo por Produto" sheetId="155" r:id="rId6"/>
    <sheet name="Cronograma" sheetId="153" r:id="rId7"/>
  </sheets>
  <definedNames>
    <definedName name="_xlnm.Print_Area" localSheetId="0">Capa!$A$1:$J$55</definedName>
    <definedName name="_xlnm.Print_Area" localSheetId="2">'Crono_20-30'!$A$2:$H$30</definedName>
    <definedName name="_xlnm.Print_Area" localSheetId="6">Cronograma!$A$1:$AB$20</definedName>
    <definedName name="_xlnm.Print_Area" localSheetId="5">'Custo por Produto'!$A$1:$I$26</definedName>
    <definedName name="_xlnm.Print_Area" localSheetId="3">K!$A$1:$G$32</definedName>
    <definedName name="_xlnm.Print_Area" localSheetId="1">'Orç_20-30'!$A$1:$G$82</definedName>
    <definedName name="_xlnm.Print_Area" localSheetId="4">'Planilha orçamentária'!$A$1:$K$45</definedName>
    <definedName name="_xlnm.Print_Titles" localSheetId="6">Cronograma!$1:$5</definedName>
    <definedName name="_xlnm.Print_Titles" localSheetId="5">'Custo por Produto'!$1:$5</definedName>
    <definedName name="_xlnm.Print_Titles" localSheetId="4">'Planilha orçamentária'!$1:$5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55" l="1"/>
  <c r="I9" i="155"/>
  <c r="G24" i="115"/>
  <c r="I18" i="152"/>
  <c r="I19" i="152"/>
  <c r="I20" i="152"/>
  <c r="I21" i="152"/>
  <c r="I22" i="152"/>
  <c r="I17" i="152"/>
  <c r="I11" i="152"/>
  <c r="Y9" i="153" l="1"/>
  <c r="Z9" i="153" s="1"/>
  <c r="AA9" i="153" s="1"/>
  <c r="AB9" i="153" s="1"/>
  <c r="U9" i="153"/>
  <c r="V9" i="153"/>
  <c r="W9" i="153"/>
  <c r="X9" i="153"/>
  <c r="I3" i="155"/>
  <c r="B5" i="155"/>
  <c r="B4" i="155"/>
  <c r="I13" i="152" l="1"/>
  <c r="F9" i="153"/>
  <c r="G9" i="153" s="1"/>
  <c r="H9" i="153" s="1"/>
  <c r="I9" i="153" s="1"/>
  <c r="J9" i="153" s="1"/>
  <c r="K9" i="153" s="1"/>
  <c r="L9" i="153" s="1"/>
  <c r="M9" i="153" s="1"/>
  <c r="N9" i="153" s="1"/>
  <c r="O9" i="153" s="1"/>
  <c r="P9" i="153" s="1"/>
  <c r="Q9" i="153" s="1"/>
  <c r="R9" i="153" s="1"/>
  <c r="S9" i="153" s="1"/>
  <c r="T9" i="153" s="1"/>
  <c r="B5" i="153"/>
  <c r="B4" i="153"/>
  <c r="C5" i="152" l="1"/>
  <c r="C4" i="152"/>
  <c r="G19" i="115"/>
  <c r="G12" i="115"/>
  <c r="I32" i="152" l="1"/>
  <c r="I31" i="152"/>
  <c r="I37" i="152"/>
  <c r="I38" i="152"/>
  <c r="I30" i="152"/>
  <c r="I35" i="152"/>
  <c r="I34" i="152"/>
  <c r="G26" i="115"/>
  <c r="J32" i="152" l="1"/>
  <c r="J35" i="152"/>
  <c r="J31" i="152"/>
  <c r="I27" i="152"/>
  <c r="J27" i="152" s="1"/>
  <c r="I26" i="152"/>
  <c r="I29" i="152"/>
  <c r="I36" i="152"/>
  <c r="J30" i="152"/>
  <c r="I33" i="152"/>
  <c r="J34" i="152"/>
  <c r="J33" i="152" l="1"/>
  <c r="J29" i="152"/>
  <c r="I25" i="152"/>
  <c r="J25" i="152" s="1"/>
  <c r="J26" i="152"/>
  <c r="G27" i="115" l="1"/>
  <c r="G25" i="115"/>
  <c r="J13" i="152" s="1"/>
  <c r="J37" i="152" l="1"/>
  <c r="J38" i="152"/>
  <c r="J36" i="152" s="1"/>
  <c r="I28" i="152"/>
  <c r="B6" i="115"/>
  <c r="B5" i="115"/>
  <c r="J28" i="152" l="1"/>
  <c r="J24" i="152" s="1"/>
  <c r="J23" i="152" s="1"/>
  <c r="I24" i="152"/>
  <c r="I23" i="152" s="1"/>
  <c r="I12" i="152" l="1"/>
  <c r="L79" i="28"/>
  <c r="F19" i="28"/>
  <c r="F20" i="28"/>
  <c r="F76" i="28"/>
  <c r="E76" i="28"/>
  <c r="B76" i="28"/>
  <c r="E75" i="28"/>
  <c r="G75" i="28" s="1"/>
  <c r="F74" i="28"/>
  <c r="E74" i="28"/>
  <c r="B74" i="28"/>
  <c r="F73" i="28"/>
  <c r="E73" i="28"/>
  <c r="B73" i="28"/>
  <c r="F72" i="28"/>
  <c r="E72" i="28"/>
  <c r="B72" i="28"/>
  <c r="F70" i="28"/>
  <c r="E70" i="28"/>
  <c r="B70" i="28"/>
  <c r="F69" i="28"/>
  <c r="E69" i="28"/>
  <c r="B69" i="28"/>
  <c r="F68" i="28"/>
  <c r="E68" i="28"/>
  <c r="B68" i="28"/>
  <c r="F67" i="28"/>
  <c r="E67" i="28"/>
  <c r="B67" i="28"/>
  <c r="F66" i="28"/>
  <c r="E66" i="28"/>
  <c r="B66" i="28"/>
  <c r="E65" i="28"/>
  <c r="G65" i="28" s="1"/>
  <c r="E64" i="28"/>
  <c r="G64" i="28" s="1"/>
  <c r="E63" i="28"/>
  <c r="G63" i="28" s="1"/>
  <c r="F61" i="28"/>
  <c r="E61" i="28"/>
  <c r="B61" i="28"/>
  <c r="F60" i="28"/>
  <c r="E60" i="28"/>
  <c r="B60" i="28"/>
  <c r="F59" i="28"/>
  <c r="E59" i="28"/>
  <c r="B59" i="28"/>
  <c r="F58" i="28"/>
  <c r="E58" i="28"/>
  <c r="B58" i="28"/>
  <c r="F57" i="28"/>
  <c r="E57" i="28"/>
  <c r="B57" i="28"/>
  <c r="F56" i="28"/>
  <c r="E56" i="28"/>
  <c r="B56" i="28"/>
  <c r="F55" i="28"/>
  <c r="E55" i="28"/>
  <c r="B55" i="28"/>
  <c r="E54" i="28"/>
  <c r="G54" i="28" s="1"/>
  <c r="E53" i="28"/>
  <c r="G53" i="28" s="1"/>
  <c r="E52" i="28"/>
  <c r="G52" i="28" s="1"/>
  <c r="F50" i="28"/>
  <c r="E50" i="28"/>
  <c r="B50" i="28"/>
  <c r="F49" i="28"/>
  <c r="E49" i="28"/>
  <c r="B49" i="28"/>
  <c r="F48" i="28"/>
  <c r="E48" i="28"/>
  <c r="B48" i="28"/>
  <c r="F47" i="28"/>
  <c r="E47" i="28"/>
  <c r="B47" i="28"/>
  <c r="F46" i="28"/>
  <c r="E46" i="28"/>
  <c r="B46" i="28"/>
  <c r="F45" i="28"/>
  <c r="E45" i="28"/>
  <c r="B45" i="28"/>
  <c r="F44" i="28"/>
  <c r="E44" i="28"/>
  <c r="B44" i="28"/>
  <c r="E43" i="28"/>
  <c r="G43" i="28" s="1"/>
  <c r="E42" i="28"/>
  <c r="G42" i="28" s="1"/>
  <c r="E41" i="28"/>
  <c r="G41" i="28" s="1"/>
  <c r="F39" i="28"/>
  <c r="E39" i="28"/>
  <c r="B39" i="28"/>
  <c r="F38" i="28"/>
  <c r="E38" i="28"/>
  <c r="B38" i="28"/>
  <c r="F37" i="28"/>
  <c r="E37" i="28"/>
  <c r="B37" i="28"/>
  <c r="F36" i="28"/>
  <c r="E36" i="28"/>
  <c r="B36" i="28"/>
  <c r="F35" i="28"/>
  <c r="E35" i="28"/>
  <c r="B35" i="28"/>
  <c r="F34" i="28"/>
  <c r="E34" i="28"/>
  <c r="B34" i="28"/>
  <c r="E33" i="28"/>
  <c r="G33" i="28" s="1"/>
  <c r="E32" i="28"/>
  <c r="G32" i="28" s="1"/>
  <c r="E31" i="28"/>
  <c r="G31" i="28" s="1"/>
  <c r="F29" i="28"/>
  <c r="E29" i="28"/>
  <c r="B29" i="28"/>
  <c r="F28" i="28"/>
  <c r="E28" i="28"/>
  <c r="B28" i="28"/>
  <c r="F27" i="28"/>
  <c r="E27" i="28"/>
  <c r="B27" i="28"/>
  <c r="F26" i="28"/>
  <c r="E26" i="28"/>
  <c r="B26" i="28"/>
  <c r="F25" i="28"/>
  <c r="E25" i="28"/>
  <c r="B25" i="28"/>
  <c r="E24" i="28"/>
  <c r="G24" i="28" s="1"/>
  <c r="O23" i="28"/>
  <c r="P23" i="28" s="1"/>
  <c r="E23" i="28"/>
  <c r="G23" i="28" s="1"/>
  <c r="O22" i="28"/>
  <c r="P22" i="28" s="1"/>
  <c r="E22" i="28"/>
  <c r="G22" i="28" s="1"/>
  <c r="E20" i="28"/>
  <c r="B20" i="28"/>
  <c r="E19" i="28"/>
  <c r="B19" i="28"/>
  <c r="F18" i="28"/>
  <c r="E18" i="28"/>
  <c r="B18" i="28"/>
  <c r="J22" i="152" l="1"/>
  <c r="J17" i="152"/>
  <c r="J18" i="152"/>
  <c r="J19" i="152"/>
  <c r="J21" i="152"/>
  <c r="J20" i="152"/>
  <c r="J12" i="152"/>
  <c r="G69" i="28"/>
  <c r="G74" i="28"/>
  <c r="G76" i="28"/>
  <c r="G37" i="28"/>
  <c r="G45" i="28"/>
  <c r="G49" i="28"/>
  <c r="G57" i="28"/>
  <c r="G61" i="28"/>
  <c r="G29" i="28"/>
  <c r="G48" i="28"/>
  <c r="G73" i="28"/>
  <c r="G28" i="28"/>
  <c r="G35" i="28"/>
  <c r="G39" i="28"/>
  <c r="G47" i="28"/>
  <c r="G55" i="28"/>
  <c r="G51" i="28" s="1"/>
  <c r="G59" i="28"/>
  <c r="G67" i="28"/>
  <c r="G72" i="28"/>
  <c r="G71" i="28" s="1"/>
  <c r="G80" i="28" s="1"/>
  <c r="G81" i="28" s="1"/>
  <c r="G25" i="28"/>
  <c r="G44" i="28"/>
  <c r="G40" i="28" s="1"/>
  <c r="G68" i="28"/>
  <c r="G27" i="28"/>
  <c r="G34" i="28"/>
  <c r="G30" i="28" s="1"/>
  <c r="G38" i="28"/>
  <c r="G58" i="28"/>
  <c r="G21" i="28"/>
  <c r="G18" i="28"/>
  <c r="G17" i="28" s="1"/>
  <c r="B17" i="34" s="1"/>
  <c r="G26" i="28"/>
  <c r="G36" i="28"/>
  <c r="G46" i="28"/>
  <c r="G50" i="28"/>
  <c r="G56" i="28"/>
  <c r="G60" i="28"/>
  <c r="G66" i="28"/>
  <c r="G62" i="28" s="1"/>
  <c r="G70" i="28"/>
  <c r="G19" i="28"/>
  <c r="G20" i="28"/>
  <c r="J16" i="152" l="1"/>
  <c r="I9" i="152"/>
  <c r="I16" i="152"/>
  <c r="B19" i="34"/>
  <c r="E20" i="34" s="1"/>
  <c r="E27" i="34" s="1"/>
  <c r="G77" i="28"/>
  <c r="G78" i="28" s="1"/>
  <c r="B25" i="34"/>
  <c r="H26" i="34" s="1"/>
  <c r="H27" i="34" s="1"/>
  <c r="B23" i="34"/>
  <c r="G24" i="34" s="1"/>
  <c r="G27" i="34" s="1"/>
  <c r="B15" i="34"/>
  <c r="C16" i="34" s="1"/>
  <c r="C27" i="34" s="1"/>
  <c r="H28" i="34" s="1"/>
  <c r="G82" i="28"/>
  <c r="B21" i="34"/>
  <c r="F22" i="34" s="1"/>
  <c r="F27" i="34" s="1"/>
  <c r="D18" i="34"/>
  <c r="D27" i="34" s="1"/>
  <c r="I10" i="152" l="1"/>
  <c r="J10" i="152" s="1"/>
  <c r="I14" i="152"/>
  <c r="J14" i="152" s="1"/>
  <c r="J11" i="152"/>
  <c r="E28" i="34"/>
  <c r="E30" i="34" s="1"/>
  <c r="G29" i="34"/>
  <c r="D28" i="34"/>
  <c r="F28" i="34"/>
  <c r="F30" i="34" s="1"/>
  <c r="G28" i="34"/>
  <c r="G30" i="34" s="1"/>
  <c r="C28" i="34"/>
  <c r="C30" i="34" s="1"/>
  <c r="C29" i="34"/>
  <c r="E29" i="34"/>
  <c r="F29" i="34"/>
  <c r="H30" i="34"/>
  <c r="D30" i="34"/>
  <c r="D29" i="34"/>
  <c r="H29" i="34"/>
  <c r="I15" i="152" l="1"/>
  <c r="J15" i="152" s="1"/>
  <c r="J9" i="152"/>
  <c r="J8" i="152" l="1"/>
  <c r="J39" i="152" s="1"/>
  <c r="K13" i="152" s="1"/>
  <c r="I8" i="152"/>
  <c r="K28" i="152" l="1"/>
  <c r="K20" i="152"/>
  <c r="K21" i="152"/>
  <c r="K10" i="152"/>
  <c r="K30" i="152"/>
  <c r="K9" i="152"/>
  <c r="K26" i="152"/>
  <c r="K31" i="152"/>
  <c r="K35" i="152"/>
  <c r="K37" i="152"/>
  <c r="K27" i="152"/>
  <c r="K38" i="152"/>
  <c r="K12" i="152"/>
  <c r="K32" i="152"/>
  <c r="K18" i="152"/>
  <c r="K34" i="152"/>
  <c r="K19" i="152"/>
  <c r="K11" i="152"/>
  <c r="K22" i="152"/>
  <c r="K14" i="152"/>
  <c r="K25" i="152"/>
  <c r="K17" i="152"/>
  <c r="K15" i="152"/>
  <c r="I14" i="155" l="1"/>
  <c r="I12" i="155"/>
  <c r="I11" i="155"/>
  <c r="I19" i="155"/>
  <c r="I16" i="155"/>
  <c r="I15" i="155"/>
  <c r="E20" i="155"/>
  <c r="C15" i="153"/>
  <c r="D11" i="153" s="1"/>
  <c r="D20" i="155"/>
  <c r="K24" i="152"/>
  <c r="K33" i="152"/>
  <c r="K36" i="152"/>
  <c r="K8" i="152"/>
  <c r="K16" i="152"/>
  <c r="K29" i="152"/>
  <c r="H20" i="155" l="1"/>
  <c r="I10" i="155"/>
  <c r="I18" i="155"/>
  <c r="F20" i="155"/>
  <c r="I17" i="155"/>
  <c r="G20" i="155"/>
  <c r="I13" i="155"/>
  <c r="D13" i="153"/>
  <c r="D12" i="153"/>
  <c r="D14" i="153"/>
  <c r="D10" i="153"/>
  <c r="K23" i="152"/>
  <c r="K39" i="152" s="1"/>
  <c r="D15" i="15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lorenacp</author>
  </authors>
  <commentList>
    <comment ref="N2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http://www.sasp.org.br/index.php/piso-salarial.html</t>
        </r>
      </text>
    </comment>
    <comment ref="P22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114% de impostos</t>
        </r>
      </text>
    </comment>
    <comment ref="N23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http://www.assistentesocial.com.br/perguntas.php</t>
        </r>
      </text>
    </comment>
  </commentList>
</comments>
</file>

<file path=xl/sharedStrings.xml><?xml version="1.0" encoding="utf-8"?>
<sst xmlns="http://schemas.openxmlformats.org/spreadsheetml/2006/main" count="403" uniqueCount="244">
  <si>
    <t>1.1</t>
  </si>
  <si>
    <t>1.2</t>
  </si>
  <si>
    <t>Código</t>
  </si>
  <si>
    <t>Unid.</t>
  </si>
  <si>
    <t>Preço unit.</t>
  </si>
  <si>
    <t>Custo total</t>
  </si>
  <si>
    <t>05.105.034-0</t>
  </si>
  <si>
    <t>h</t>
  </si>
  <si>
    <t>05.105.033-0</t>
  </si>
  <si>
    <t>05.105.032-0</t>
  </si>
  <si>
    <t>05.105.041-0</t>
  </si>
  <si>
    <t>05.105.038-0</t>
  </si>
  <si>
    <t>05.105.025-0</t>
  </si>
  <si>
    <t>1.3</t>
  </si>
  <si>
    <t>1.4</t>
  </si>
  <si>
    <t>1.5</t>
  </si>
  <si>
    <t>1.6</t>
  </si>
  <si>
    <t>1.7</t>
  </si>
  <si>
    <t>1.8</t>
  </si>
  <si>
    <t>05.105.026-0</t>
  </si>
  <si>
    <t>05.105.035-0</t>
  </si>
  <si>
    <t>TOTAL GERAL</t>
  </si>
  <si>
    <t>DESCRIÇÃO</t>
  </si>
  <si>
    <t>05.105.050-0</t>
  </si>
  <si>
    <t>19.004.042-2</t>
  </si>
  <si>
    <t>MÃO-DE-OBRA DE ADVOGADO OU ASSESSOR JURÍDICO</t>
  </si>
  <si>
    <t xml:space="preserve">MÃO-DE-OBRA DE ASSISTENTE SOCIAL </t>
  </si>
  <si>
    <t>MÃO-DE-OBRA DE ECONOMISTA</t>
  </si>
  <si>
    <t>h/mês</t>
  </si>
  <si>
    <t>nº meses</t>
  </si>
  <si>
    <t>nº prof.</t>
  </si>
  <si>
    <t>Supervisão e Suporte</t>
  </si>
  <si>
    <t>0.1</t>
  </si>
  <si>
    <t>0.2</t>
  </si>
  <si>
    <t>ITEM</t>
  </si>
  <si>
    <t xml:space="preserve">TOTAL </t>
  </si>
  <si>
    <t>Quant.</t>
  </si>
  <si>
    <t>MAO-DE-OBRA DE TÉCNICO DE GEOPROCESSAMENTO</t>
  </si>
  <si>
    <t>DIAS</t>
  </si>
  <si>
    <t>P1 + P2</t>
  </si>
  <si>
    <t>P3</t>
  </si>
  <si>
    <t>Supervisão/mês</t>
  </si>
  <si>
    <t>P4</t>
  </si>
  <si>
    <t>P6</t>
  </si>
  <si>
    <t>P9</t>
  </si>
  <si>
    <t>P10</t>
  </si>
  <si>
    <t>Plano de Trabalho e Projeto de Comunicação e Mobilização Social (P1+P2)</t>
  </si>
  <si>
    <t>Caracterização do Município (P3)</t>
  </si>
  <si>
    <t>P11</t>
  </si>
  <si>
    <t>Versão Preliminar do PMSB (P9)</t>
  </si>
  <si>
    <t>Banco de Dados (P10) e Versão Final do Plano (P11)</t>
  </si>
  <si>
    <t>Sub total Planos Municipais de Saneamento</t>
  </si>
  <si>
    <t>Sub total Planos Municipais de Saneamento (c/ BDI 16%)</t>
  </si>
  <si>
    <t>Total</t>
  </si>
  <si>
    <t>Total Acumulado</t>
  </si>
  <si>
    <t>Total (%)</t>
  </si>
  <si>
    <t>Total Acumulado (%)</t>
  </si>
  <si>
    <t>GOVERNO DO ESTADO DO RIO DE JANEIRO</t>
  </si>
  <si>
    <t>SECRETARIA DE ESTADO DO AMBIENTE - SEA</t>
  </si>
  <si>
    <t>EMOP JUL/11</t>
  </si>
  <si>
    <t>0.3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</si>
  <si>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</si>
  <si>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</si>
  <si>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</si>
  <si>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</si>
  <si>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</si>
  <si>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</si>
  <si>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</si>
  <si>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</si>
  <si>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</si>
  <si>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</si>
  <si>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</si>
  <si>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</si>
  <si>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</si>
  <si>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</si>
  <si>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</si>
  <si>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</si>
  <si>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</si>
  <si>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</si>
  <si>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</si>
  <si>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5.1</t>
  </si>
  <si>
    <t>5.2</t>
  </si>
  <si>
    <t>5.3</t>
  </si>
  <si>
    <t>5.4</t>
  </si>
  <si>
    <t>5.5</t>
  </si>
  <si>
    <t>5.6</t>
  </si>
  <si>
    <t>5.7</t>
  </si>
  <si>
    <t>5.8</t>
  </si>
  <si>
    <t>Plano de Trabalho (P1) e Projeto de Comunicação e Mobilização Social (P2)</t>
  </si>
  <si>
    <t xml:space="preserve"> Caracterização do Município (P3)</t>
  </si>
  <si>
    <t>Versão Preliminar do Plano (P9)</t>
  </si>
  <si>
    <t>Versão Final do Plano (P10) e Banco de Dados (P11)</t>
  </si>
  <si>
    <t>CRONOGRAMA FÍSICO-FINANCEIRO</t>
  </si>
  <si>
    <t>Planilha Orçamentária</t>
  </si>
  <si>
    <t>meses</t>
  </si>
  <si>
    <t xml:space="preserve"> Proposição de  Arranjos Institucionais, Jurídicos e Econômico-Financeiros (P6), Sistemas de Abastecimento de Água (P7), Sistemas de Esgotamento Sanitário e Drenagem Pluvial Urbana (P8)</t>
  </si>
  <si>
    <t>Diagnóstico dos Serviços de Abastecimento de Água Potável (P4),  Esgotamento Sanitário e Drenagem Pluvial Urbana (P5)</t>
  </si>
  <si>
    <t>BDI (8%)</t>
  </si>
  <si>
    <t>Diagnóstico do Serviço de Abastecimento de Água Potável (P4),  Esgotamento Sanitário e Drenagem Pluvial Urbana (P5)</t>
  </si>
  <si>
    <t>Proposição de  Arranjos Institucionais, Jurídicos e Econômico-Financeiros (P6), sistemas de Abastecimento de Água (P7), esgotamento sanitário e drenagem pluvial urbana (P8)</t>
  </si>
  <si>
    <t>Atividade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</si>
  <si>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</si>
  <si>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</si>
  <si>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</si>
  <si>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</si>
  <si>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</si>
  <si>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</si>
  <si>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</si>
  <si>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</si>
  <si>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</si>
  <si>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</si>
  <si>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6.1</t>
  </si>
  <si>
    <t>6.2</t>
  </si>
  <si>
    <t>6.3</t>
  </si>
  <si>
    <t>6.4</t>
  </si>
  <si>
    <t>6.5</t>
  </si>
  <si>
    <t>I0 = AGO/2011</t>
  </si>
  <si>
    <t>Projeto: ELABORAÇÃO DE PLANO MUNICIPAL DE SANEAMENTO NAS MODALIDADES ÁGUA, ESGOTO E DRENAGEM URBANA, PARA MUNICÍPIOS COM POPULAÇÃO ENTRE 15 E 30 MIL HABITANTES</t>
  </si>
  <si>
    <t>Projeto: ELABORAÇÃO DE PLANO MUNICIPAL DE SANEAMENTO NAS MODALIDADES ÁGUA, ESGOTO E DRENAGEM URBANA  PARA MUNICÍPIOS COM POPULAÇÃO ATÉ 15 MIL HABITANTES</t>
  </si>
  <si>
    <t>Item</t>
  </si>
  <si>
    <t>R$</t>
  </si>
  <si>
    <t>COFINS</t>
  </si>
  <si>
    <t>ISS</t>
  </si>
  <si>
    <t>K1</t>
  </si>
  <si>
    <t>K4</t>
  </si>
  <si>
    <t>km</t>
  </si>
  <si>
    <t>DESPESAS DIVERSAS</t>
  </si>
  <si>
    <t xml:space="preserve">PIS </t>
  </si>
  <si>
    <t>K2 = [(1+ESA+ARDF)*(1+L)*(1+DFL)]</t>
  </si>
  <si>
    <t>Despesas diretas</t>
  </si>
  <si>
    <t>K1 = [(1+ES+ARDF)*(1+L)*(1+DFL)]</t>
  </si>
  <si>
    <t>Permanente</t>
  </si>
  <si>
    <t>L - LUCRO</t>
  </si>
  <si>
    <t>ARDF - ADMINISTRAÇÃO, RISCO E DESPESAS FINANCEIRAS</t>
  </si>
  <si>
    <t>ESA - ENCARGOS SOCIAIS SOBRE RPA</t>
  </si>
  <si>
    <t>DETALHAMENTO DO FATOR K</t>
  </si>
  <si>
    <t>VALOR TOTAL - Inclusos K's</t>
  </si>
  <si>
    <t>Descrição</t>
  </si>
  <si>
    <t>Órgão</t>
  </si>
  <si>
    <t>Comitê:</t>
  </si>
  <si>
    <t>Data:</t>
  </si>
  <si>
    <t>Estudo de Concepção</t>
  </si>
  <si>
    <t>Município:</t>
  </si>
  <si>
    <t>Projeto Básico</t>
  </si>
  <si>
    <t>Projeto Executivo</t>
  </si>
  <si>
    <t>EQUIPE TÉCNICA</t>
  </si>
  <si>
    <t>K2</t>
  </si>
  <si>
    <t>Consultores</t>
  </si>
  <si>
    <t>Custo total
(R$)</t>
  </si>
  <si>
    <t>Quantitativo</t>
  </si>
  <si>
    <t>Detalhamento do Fator K</t>
  </si>
  <si>
    <t>PRODUTO</t>
  </si>
  <si>
    <t>Peso
(%)</t>
  </si>
  <si>
    <t>Plano de Trabalho</t>
  </si>
  <si>
    <t>Os K's foram calculados através de fórmulas estabelecidas pelo Acórdão 1787/2011. Os parâmetros utilizados foram estabelecidos pela Nota Técnica Conjunta nº 01/2012/SIP/SAF da Agência Nacional de Águas.</t>
  </si>
  <si>
    <t>K4 = (1+L)*(1+DFL)</t>
  </si>
  <si>
    <t>K3</t>
  </si>
  <si>
    <t>Serviço de Apoio Técnico</t>
  </si>
  <si>
    <t>GOVERNADOR VALADARES/MG</t>
  </si>
  <si>
    <t>EQUIPE DE CONSULTORES</t>
  </si>
  <si>
    <t>MG</t>
  </si>
  <si>
    <t>ES</t>
  </si>
  <si>
    <t>Custo
(R$)</t>
  </si>
  <si>
    <t>Diárias/ per noite</t>
  </si>
  <si>
    <t>dia</t>
  </si>
  <si>
    <t>m</t>
  </si>
  <si>
    <t>MUNICÍPIO</t>
  </si>
  <si>
    <t>SERVIÇOS TOPOGRÁFICOS</t>
  </si>
  <si>
    <t>SERVIÇOS GEOTÉCNICOS</t>
  </si>
  <si>
    <t>un</t>
  </si>
  <si>
    <t>SERVIÇOS AMBIENTAIS</t>
  </si>
  <si>
    <t>Auxiliar administrativo</t>
  </si>
  <si>
    <t>Secretária</t>
  </si>
  <si>
    <t>Itaguaçu</t>
  </si>
  <si>
    <t>UF</t>
  </si>
  <si>
    <t>Mobilização e desmobilização de equipe de topografia</t>
  </si>
  <si>
    <t>Estudos Ambientais</t>
  </si>
  <si>
    <t>K3 = (1+ARDF)*(1+L)*(1+DFL)]</t>
  </si>
  <si>
    <t>EST - ENCARGOS SOCIAIS TOTAIS</t>
  </si>
  <si>
    <t>ES- ENCARGOS SOCICAIS</t>
  </si>
  <si>
    <t>EC- ENCARGOS COMPLEMENTARES</t>
  </si>
  <si>
    <t>EA - ENCARGOS ADICIONAIS</t>
  </si>
  <si>
    <t xml:space="preserve"> (ES + EC+ EA)</t>
  </si>
  <si>
    <r>
      <t xml:space="preserve">DFL - DESPESAS FISCAIS LEGAIS </t>
    </r>
    <r>
      <rPr>
        <i/>
        <sz val="11"/>
        <color theme="1" tint="0.14999847407452621"/>
        <rFont val="Calibri Light"/>
        <family val="2"/>
      </rPr>
      <t>(PIS+COFINS+ISS)/(1-PIS+COFINS+ISS)</t>
    </r>
  </si>
  <si>
    <t>Engenheiro Sênior (Coordenador)</t>
  </si>
  <si>
    <t>SERVIÇOS TÉCNICOS</t>
  </si>
  <si>
    <t>Custo total com K 
(R$)</t>
  </si>
  <si>
    <t>Und</t>
  </si>
  <si>
    <t>Produtos:</t>
  </si>
  <si>
    <t>Valores consolidados</t>
  </si>
  <si>
    <t>mês</t>
  </si>
  <si>
    <t>CRONOGRAMA</t>
  </si>
  <si>
    <t>VALOR (R$)</t>
  </si>
  <si>
    <t>INC. (%)</t>
  </si>
  <si>
    <t>TOTAL</t>
  </si>
  <si>
    <t>Legenda:</t>
  </si>
  <si>
    <t>Período de elaboração do produto.</t>
  </si>
  <si>
    <t>Nova Era</t>
  </si>
  <si>
    <t>Viçosa</t>
  </si>
  <si>
    <t>Guanhães</t>
  </si>
  <si>
    <t>João Monlevade</t>
  </si>
  <si>
    <t>Senador Firmino</t>
  </si>
  <si>
    <t>Conselheiro Pena</t>
  </si>
  <si>
    <t>Raul Soares</t>
  </si>
  <si>
    <t>São Geraldo do Baixio</t>
  </si>
  <si>
    <t>Total por Município (Sem o Plano de Trabalho)</t>
  </si>
  <si>
    <t>CUSTO ESTIMADO - PRODUTO / MUNICÍPIO</t>
  </si>
  <si>
    <t>Produto:</t>
  </si>
  <si>
    <t>Período limite para entrega dos produtos</t>
  </si>
  <si>
    <t>Pop. Beneficiada</t>
  </si>
  <si>
    <t>Cronograma Físico-Financeiro</t>
  </si>
  <si>
    <t>N° de profissionais</t>
  </si>
  <si>
    <t>_</t>
  </si>
  <si>
    <t>Engenheiro Eletricista - Sênior</t>
  </si>
  <si>
    <t>Engenheiro Mecânico - Sênior</t>
  </si>
  <si>
    <t>Engenheiro Geotécnico - Sênior</t>
  </si>
  <si>
    <t>Engenheiro Hídrico - Sênior</t>
  </si>
  <si>
    <t>Engenheiro Orçamentista - Sênior</t>
  </si>
  <si>
    <t>LOGO DA EMPRESA</t>
  </si>
  <si>
    <t>CONTRATAÇÃO DE EMPRESA ESPECIALIZADA PARA ELABORAÇÃO DE ESTUDOS DE CONCEPÇÃO, PROJETOS BÁSICOS E EXECUTIVOS DE ESTRUTURAS HIDRÁULICAS PARA GARANTIA DA SEGURANÇA HÍDRICA EM CONSONÂNCIA COM O PROGRAMA P21 – PROGRAMA DE INCREMENTO DE DISPONIBILIDADE HÍDRICA</t>
  </si>
  <si>
    <t>data:</t>
  </si>
  <si>
    <t>Ato Convocatório 08/2022</t>
  </si>
  <si>
    <t>Local:</t>
  </si>
  <si>
    <t>Engenheiro de Projetos - Pleno</t>
  </si>
  <si>
    <t>Engenheiro de Projetos - Júnior</t>
  </si>
  <si>
    <t>Engenheiro Ambiental - Pleno</t>
  </si>
  <si>
    <t>Desenhista técnico auxiliar</t>
  </si>
  <si>
    <t>Engenheiro civil (Estrutural) - Sênior</t>
  </si>
  <si>
    <t>hora</t>
  </si>
  <si>
    <t>Equipe topográfica de campo</t>
  </si>
  <si>
    <t>Equipe topográfica de escritório</t>
  </si>
  <si>
    <t>Equipe de ecobatimetria</t>
  </si>
  <si>
    <t>Sondagem à percussão: (Des)mobilização</t>
  </si>
  <si>
    <t>Sondagem à percussão: SPT</t>
  </si>
  <si>
    <t>Sondagem à trado</t>
  </si>
  <si>
    <t>Análise fisico-quimica de água</t>
  </si>
  <si>
    <t>Análise bactereológica de água</t>
  </si>
  <si>
    <t>Veículo tipo gol, 1.6, quatro portas, ou similar, sem motorista</t>
  </si>
  <si>
    <t>Franciscópolis</t>
  </si>
  <si>
    <t>Itabira</t>
  </si>
  <si>
    <t>CREA:</t>
  </si>
  <si>
    <t>________________________________________</t>
  </si>
  <si>
    <t>Estudos Ambinetais</t>
  </si>
  <si>
    <t>Responsável pelo orçamento: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</si>
</sst>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mmmm\,\ yyyy;@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 Light"/>
      <family val="2"/>
    </font>
    <font>
      <b/>
      <sz val="11"/>
      <color theme="0"/>
      <name val="Calibri Light"/>
      <family val="2"/>
    </font>
    <font>
      <b/>
      <sz val="11"/>
      <color theme="1" tint="0.14999847407452621"/>
      <name val="Calibri Light"/>
      <family val="2"/>
    </font>
    <font>
      <b/>
      <sz val="12"/>
      <color theme="1" tint="0.14999847407452621"/>
      <name val="Calibri Light"/>
      <family val="2"/>
    </font>
    <font>
      <sz val="12"/>
      <color theme="1" tint="0.14999847407452621"/>
      <name val="Calibri Light"/>
      <family val="2"/>
    </font>
    <font>
      <b/>
      <sz val="16"/>
      <color theme="1" tint="0.14999847407452621"/>
      <name val="Calibri Light"/>
      <family val="2"/>
    </font>
    <font>
      <sz val="16"/>
      <color theme="1" tint="0.14999847407452621"/>
      <name val="Calibri Light"/>
      <family val="2"/>
    </font>
    <font>
      <sz val="11"/>
      <color theme="1" tint="0.14999847407452621"/>
      <name val="Calibri Light"/>
      <family val="2"/>
    </font>
    <font>
      <sz val="10"/>
      <color theme="1" tint="0.14999847407452621"/>
      <name val="Calibri Light"/>
      <family val="2"/>
    </font>
    <font>
      <sz val="9"/>
      <color theme="1" tint="0.14999847407452621"/>
      <name val="Calibri Light"/>
      <family val="2"/>
    </font>
    <font>
      <b/>
      <i/>
      <sz val="12"/>
      <color theme="1" tint="0.14999847407452621"/>
      <name val="Calibri Light"/>
      <family val="2"/>
    </font>
    <font>
      <i/>
      <sz val="11"/>
      <color theme="1" tint="0.14999847407452621"/>
      <name val="Calibri Light"/>
      <family val="2"/>
    </font>
    <font>
      <b/>
      <i/>
      <sz val="11"/>
      <color theme="1" tint="0.14999847407452621"/>
      <name val="Calibri Light"/>
      <family val="2"/>
    </font>
    <font>
      <i/>
      <sz val="10"/>
      <color theme="1" tint="0.14999847407452621"/>
      <name val="Calibri Light"/>
      <family val="2"/>
    </font>
    <font>
      <b/>
      <i/>
      <sz val="10"/>
      <color theme="0"/>
      <name val="Calibri Light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sz val="10"/>
      <name val="Arial"/>
      <family val="2"/>
    </font>
    <font>
      <sz val="11"/>
      <color theme="1" tint="0.14999847407452621"/>
      <name val="Arial"/>
      <family val="2"/>
    </font>
    <font>
      <b/>
      <sz val="11"/>
      <color theme="0"/>
      <name val="Arial"/>
      <family val="2"/>
    </font>
    <font>
      <b/>
      <sz val="12"/>
      <color theme="1" tint="0.14999847407452621"/>
      <name val="Arial"/>
      <family val="2"/>
    </font>
    <font>
      <sz val="12"/>
      <color theme="1" tint="0.14999847407452621"/>
      <name val="Arial"/>
      <family val="2"/>
    </font>
    <font>
      <b/>
      <sz val="11"/>
      <color theme="1" tint="0.14999847407452621"/>
      <name val="Arial"/>
      <family val="2"/>
    </font>
    <font>
      <sz val="10"/>
      <color theme="1" tint="0.1499984740745262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81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0" borderId="0" applyNumberFormat="0" applyBorder="0" applyAlignment="0" applyProtection="0"/>
    <xf numFmtId="0" fontId="20" fillId="8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22" applyNumberFormat="0" applyAlignment="0" applyProtection="0"/>
    <xf numFmtId="0" fontId="23" fillId="23" borderId="23" applyNumberFormat="0" applyAlignment="0" applyProtection="0"/>
    <xf numFmtId="0" fontId="24" fillId="0" borderId="24" applyNumberFormat="0" applyFill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5" fillId="30" borderId="22" applyNumberFormat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19" fillId="0" borderId="0"/>
    <xf numFmtId="0" fontId="15" fillId="33" borderId="25" applyNumberFormat="0" applyFont="0" applyAlignment="0" applyProtection="0"/>
    <xf numFmtId="9" fontId="5" fillId="0" borderId="0" applyFont="0" applyFill="0" applyBorder="0" applyAlignment="0" applyProtection="0"/>
    <xf numFmtId="0" fontId="28" fillId="22" borderId="26" applyNumberFormat="0" applyAlignment="0" applyProtection="0"/>
    <xf numFmtId="164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28" applyNumberFormat="0" applyFill="0" applyAlignment="0" applyProtection="0"/>
    <xf numFmtId="0" fontId="34" fillId="0" borderId="2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0" applyNumberFormat="0" applyFill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2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36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1" fillId="0" borderId="0"/>
  </cellStyleXfs>
  <cellXfs count="268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/>
    <xf numFmtId="4" fontId="7" fillId="0" borderId="0" xfId="0" applyNumberFormat="1" applyFont="1"/>
    <xf numFmtId="4" fontId="0" fillId="0" borderId="0" xfId="0" applyNumberFormat="1"/>
    <xf numFmtId="4" fontId="8" fillId="0" borderId="0" xfId="0" applyNumberFormat="1" applyFont="1"/>
    <xf numFmtId="1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justify" vertical="center"/>
    </xf>
    <xf numFmtId="0" fontId="6" fillId="0" borderId="2" xfId="0" applyFont="1" applyBorder="1" applyAlignment="1">
      <alignment horizontal="center" vertical="center" wrapText="1"/>
    </xf>
    <xf numFmtId="164" fontId="6" fillId="0" borderId="2" xfId="36" applyFont="1" applyBorder="1" applyAlignment="1">
      <alignment horizontal="center" vertical="center"/>
    </xf>
    <xf numFmtId="165" fontId="6" fillId="0" borderId="2" xfId="36" applyNumberFormat="1" applyFont="1" applyBorder="1" applyAlignment="1">
      <alignment vertical="center"/>
    </xf>
    <xf numFmtId="164" fontId="6" fillId="0" borderId="2" xfId="36" applyFont="1" applyBorder="1" applyAlignment="1">
      <alignment vertical="center"/>
    </xf>
    <xf numFmtId="164" fontId="6" fillId="0" borderId="3" xfId="36" applyFont="1" applyBorder="1" applyAlignment="1">
      <alignment vertical="center"/>
    </xf>
    <xf numFmtId="0" fontId="8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vertical="center" wrapText="1"/>
    </xf>
    <xf numFmtId="164" fontId="8" fillId="9" borderId="0" xfId="0" applyNumberFormat="1" applyFont="1" applyFill="1" applyAlignment="1">
      <alignment vertical="center" wrapText="1"/>
    </xf>
    <xf numFmtId="164" fontId="6" fillId="0" borderId="0" xfId="36" applyFont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2" fillId="9" borderId="0" xfId="0" applyFont="1" applyFill="1" applyAlignment="1">
      <alignment vertical="center" wrapText="1"/>
    </xf>
    <xf numFmtId="164" fontId="12" fillId="9" borderId="0" xfId="0" applyNumberFormat="1" applyFont="1" applyFill="1" applyAlignment="1">
      <alignment vertical="center" wrapText="1"/>
    </xf>
    <xf numFmtId="0" fontId="12" fillId="0" borderId="4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64" fontId="7" fillId="0" borderId="2" xfId="36" applyFont="1" applyBorder="1" applyAlignment="1">
      <alignment horizontal="center"/>
    </xf>
    <xf numFmtId="165" fontId="7" fillId="0" borderId="2" xfId="36" applyNumberFormat="1" applyFont="1" applyBorder="1"/>
    <xf numFmtId="164" fontId="7" fillId="0" borderId="2" xfId="36" applyFont="1" applyBorder="1"/>
    <xf numFmtId="164" fontId="7" fillId="0" borderId="3" xfId="36" applyFont="1" applyBorder="1"/>
    <xf numFmtId="1" fontId="8" fillId="0" borderId="2" xfId="0" applyNumberFormat="1" applyFont="1" applyBorder="1" applyAlignment="1">
      <alignment horizontal="center" vertical="center"/>
    </xf>
    <xf numFmtId="165" fontId="8" fillId="0" borderId="2" xfId="36" applyNumberFormat="1" applyFont="1" applyBorder="1" applyAlignment="1">
      <alignment horizontal="center" vertical="center"/>
    </xf>
    <xf numFmtId="164" fontId="8" fillId="0" borderId="2" xfId="36" applyFont="1" applyBorder="1" applyAlignment="1">
      <alignment vertical="center"/>
    </xf>
    <xf numFmtId="164" fontId="8" fillId="0" borderId="3" xfId="36" applyFont="1" applyBorder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1" fontId="8" fillId="0" borderId="2" xfId="0" applyNumberFormat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0" fillId="0" borderId="5" xfId="0" applyNumberFormat="1" applyBorder="1"/>
    <xf numFmtId="4" fontId="6" fillId="0" borderId="5" xfId="0" applyNumberFormat="1" applyFont="1" applyBorder="1"/>
    <xf numFmtId="4" fontId="6" fillId="0" borderId="6" xfId="0" applyNumberFormat="1" applyFont="1" applyBorder="1"/>
    <xf numFmtId="4" fontId="6" fillId="0" borderId="7" xfId="0" applyNumberFormat="1" applyFont="1" applyBorder="1"/>
    <xf numFmtId="4" fontId="0" fillId="0" borderId="7" xfId="0" applyNumberFormat="1" applyBorder="1"/>
    <xf numFmtId="4" fontId="7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9" borderId="10" xfId="0" applyFont="1" applyFill="1" applyBorder="1" applyAlignment="1">
      <alignment horizontal="center"/>
    </xf>
    <xf numFmtId="4" fontId="7" fillId="0" borderId="7" xfId="0" applyNumberFormat="1" applyFont="1" applyBorder="1" applyAlignment="1">
      <alignment vertical="center" wrapText="1"/>
    </xf>
    <xf numFmtId="3" fontId="12" fillId="9" borderId="11" xfId="0" applyNumberFormat="1" applyFont="1" applyFill="1" applyBorder="1" applyAlignment="1">
      <alignment horizontal="center"/>
    </xf>
    <xf numFmtId="3" fontId="12" fillId="9" borderId="12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166" fontId="17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6" fillId="0" borderId="0" xfId="0" applyNumberFormat="1" applyFont="1"/>
    <xf numFmtId="4" fontId="6" fillId="10" borderId="0" xfId="0" applyNumberFormat="1" applyFont="1" applyFill="1"/>
    <xf numFmtId="4" fontId="6" fillId="10" borderId="6" xfId="0" applyNumberFormat="1" applyFont="1" applyFill="1" applyBorder="1"/>
    <xf numFmtId="0" fontId="6" fillId="0" borderId="13" xfId="0" applyFont="1" applyBorder="1"/>
    <xf numFmtId="0" fontId="6" fillId="0" borderId="14" xfId="0" applyFont="1" applyBorder="1"/>
    <xf numFmtId="4" fontId="7" fillId="0" borderId="5" xfId="0" applyNumberFormat="1" applyFont="1" applyBorder="1" applyAlignment="1">
      <alignment vertical="center" wrapText="1"/>
    </xf>
    <xf numFmtId="0" fontId="6" fillId="10" borderId="13" xfId="0" applyFont="1" applyFill="1" applyBorder="1"/>
    <xf numFmtId="4" fontId="6" fillId="10" borderId="15" xfId="0" applyNumberFormat="1" applyFont="1" applyFill="1" applyBorder="1"/>
    <xf numFmtId="0" fontId="14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0" xfId="0" applyFont="1"/>
    <xf numFmtId="0" fontId="43" fillId="0" borderId="0" xfId="0" applyFont="1"/>
    <xf numFmtId="14" fontId="41" fillId="0" borderId="0" xfId="45" applyNumberFormat="1" applyFont="1" applyAlignment="1">
      <alignment horizontal="center" vertical="center"/>
    </xf>
    <xf numFmtId="0" fontId="40" fillId="0" borderId="0" xfId="45" applyFont="1" applyAlignment="1">
      <alignment horizontal="left" vertical="center"/>
    </xf>
    <xf numFmtId="0" fontId="41" fillId="0" borderId="0" xfId="45" applyFont="1"/>
    <xf numFmtId="0" fontId="40" fillId="0" borderId="0" xfId="45" applyFont="1" applyAlignment="1">
      <alignment horizontal="right" vertical="center"/>
    </xf>
    <xf numFmtId="0" fontId="41" fillId="0" borderId="0" xfId="45" applyFont="1" applyAlignment="1">
      <alignment horizontal="left" vertical="center"/>
    </xf>
    <xf numFmtId="0" fontId="41" fillId="0" borderId="0" xfId="49" applyFont="1" applyAlignment="1">
      <alignment horizontal="center" vertical="center"/>
    </xf>
    <xf numFmtId="3" fontId="41" fillId="0" borderId="0" xfId="49" applyNumberFormat="1" applyFont="1" applyAlignment="1">
      <alignment horizontal="left" vertical="center"/>
    </xf>
    <xf numFmtId="0" fontId="41" fillId="0" borderId="0" xfId="49" applyFont="1" applyAlignment="1">
      <alignment horizontal="left" vertical="center"/>
    </xf>
    <xf numFmtId="4" fontId="40" fillId="0" borderId="0" xfId="45" applyNumberFormat="1" applyFont="1" applyAlignment="1">
      <alignment horizontal="right" vertical="center"/>
    </xf>
    <xf numFmtId="4" fontId="41" fillId="0" borderId="0" xfId="45" applyNumberFormat="1" applyFont="1" applyAlignment="1">
      <alignment vertical="center"/>
    </xf>
    <xf numFmtId="4" fontId="40" fillId="0" borderId="0" xfId="45" applyNumberFormat="1" applyFont="1" applyAlignment="1">
      <alignment vertical="center"/>
    </xf>
    <xf numFmtId="4" fontId="41" fillId="0" borderId="0" xfId="45" applyNumberFormat="1" applyFont="1" applyAlignment="1">
      <alignment horizontal="left" vertical="center"/>
    </xf>
    <xf numFmtId="0" fontId="41" fillId="0" borderId="0" xfId="45" applyFont="1" applyAlignment="1">
      <alignment vertical="center"/>
    </xf>
    <xf numFmtId="0" fontId="41" fillId="0" borderId="0" xfId="45" applyFont="1" applyAlignment="1">
      <alignment vertical="top"/>
    </xf>
    <xf numFmtId="4" fontId="41" fillId="0" borderId="0" xfId="45" applyNumberFormat="1" applyFont="1" applyAlignment="1">
      <alignment vertical="top"/>
    </xf>
    <xf numFmtId="164" fontId="40" fillId="0" borderId="0" xfId="45" applyNumberFormat="1" applyFont="1" applyAlignment="1">
      <alignment horizontal="center" vertical="center"/>
    </xf>
    <xf numFmtId="1" fontId="40" fillId="0" borderId="0" xfId="45" applyNumberFormat="1" applyFont="1" applyAlignment="1">
      <alignment horizontal="center" vertical="center"/>
    </xf>
    <xf numFmtId="43" fontId="40" fillId="0" borderId="0" xfId="47" applyNumberFormat="1" applyFont="1" applyAlignment="1">
      <alignment horizontal="center" vertical="center"/>
    </xf>
    <xf numFmtId="0" fontId="47" fillId="0" borderId="0" xfId="45" applyFont="1" applyAlignment="1">
      <alignment horizontal="left" vertical="center"/>
    </xf>
    <xf numFmtId="0" fontId="40" fillId="0" borderId="0" xfId="45" applyFont="1" applyAlignment="1">
      <alignment vertical="center"/>
    </xf>
    <xf numFmtId="0" fontId="41" fillId="0" borderId="0" xfId="45" applyFont="1" applyAlignment="1">
      <alignment horizontal="right"/>
    </xf>
    <xf numFmtId="0" fontId="41" fillId="0" borderId="0" xfId="45" applyFont="1" applyAlignment="1">
      <alignment horizontal="right" vertical="center"/>
    </xf>
    <xf numFmtId="0" fontId="40" fillId="0" borderId="0" xfId="45" applyFont="1" applyAlignment="1">
      <alignment horizontal="right"/>
    </xf>
    <xf numFmtId="0" fontId="41" fillId="0" borderId="0" xfId="45" applyFont="1" applyAlignment="1">
      <alignment horizontal="center"/>
    </xf>
    <xf numFmtId="1" fontId="44" fillId="0" borderId="0" xfId="45" applyNumberFormat="1" applyFont="1" applyAlignment="1">
      <alignment horizontal="center" vertical="center"/>
    </xf>
    <xf numFmtId="0" fontId="44" fillId="0" borderId="0" xfId="45" applyFont="1" applyAlignment="1">
      <alignment horizontal="left" vertical="center"/>
    </xf>
    <xf numFmtId="0" fontId="44" fillId="0" borderId="0" xfId="45" applyFont="1" applyAlignment="1">
      <alignment vertical="center"/>
    </xf>
    <xf numFmtId="0" fontId="44" fillId="0" borderId="0" xfId="45" applyFont="1" applyAlignment="1">
      <alignment horizontal="right"/>
    </xf>
    <xf numFmtId="10" fontId="44" fillId="0" borderId="0" xfId="46" applyNumberFormat="1" applyFont="1" applyAlignment="1">
      <alignment horizontal="left" vertical="center"/>
    </xf>
    <xf numFmtId="4" fontId="44" fillId="0" borderId="0" xfId="45" applyNumberFormat="1" applyFont="1" applyAlignment="1">
      <alignment vertical="center"/>
    </xf>
    <xf numFmtId="43" fontId="44" fillId="0" borderId="0" xfId="47" applyNumberFormat="1" applyFont="1" applyAlignment="1">
      <alignment vertical="center"/>
    </xf>
    <xf numFmtId="0" fontId="46" fillId="0" borderId="0" xfId="45" applyFont="1" applyAlignment="1">
      <alignment vertical="center"/>
    </xf>
    <xf numFmtId="0" fontId="46" fillId="0" borderId="0" xfId="45" applyFont="1"/>
    <xf numFmtId="0" fontId="46" fillId="0" borderId="0" xfId="45" applyFont="1" applyAlignment="1">
      <alignment horizontal="right"/>
    </xf>
    <xf numFmtId="0" fontId="46" fillId="0" borderId="0" xfId="45" applyFont="1" applyAlignment="1">
      <alignment horizontal="center" vertical="top"/>
    </xf>
    <xf numFmtId="4" fontId="51" fillId="36" borderId="0" xfId="45" applyNumberFormat="1" applyFont="1" applyFill="1" applyAlignment="1">
      <alignment horizontal="right" vertical="center"/>
    </xf>
    <xf numFmtId="4" fontId="51" fillId="36" borderId="0" xfId="45" applyNumberFormat="1" applyFont="1" applyFill="1" applyAlignment="1">
      <alignment vertical="center"/>
    </xf>
    <xf numFmtId="0" fontId="37" fillId="36" borderId="32" xfId="45" applyFont="1" applyFill="1" applyBorder="1" applyAlignment="1">
      <alignment horizontal="center" vertical="center"/>
    </xf>
    <xf numFmtId="4" fontId="37" fillId="36" borderId="32" xfId="45" applyNumberFormat="1" applyFont="1" applyFill="1" applyBorder="1" applyAlignment="1">
      <alignment horizontal="center" vertical="center"/>
    </xf>
    <xf numFmtId="0" fontId="37" fillId="37" borderId="31" xfId="45" applyFont="1" applyFill="1" applyBorder="1" applyAlignment="1">
      <alignment horizontal="center" vertical="center"/>
    </xf>
    <xf numFmtId="0" fontId="37" fillId="37" borderId="31" xfId="45" applyFont="1" applyFill="1" applyBorder="1" applyAlignment="1">
      <alignment vertical="center"/>
    </xf>
    <xf numFmtId="0" fontId="37" fillId="37" borderId="31" xfId="45" applyFont="1" applyFill="1" applyBorder="1" applyAlignment="1">
      <alignment horizontal="right" vertical="center"/>
    </xf>
    <xf numFmtId="4" fontId="37" fillId="37" borderId="31" xfId="45" applyNumberFormat="1" applyFont="1" applyFill="1" applyBorder="1" applyAlignment="1">
      <alignment vertical="center"/>
    </xf>
    <xf numFmtId="10" fontId="37" fillId="37" borderId="31" xfId="46" applyNumberFormat="1" applyFont="1" applyFill="1" applyBorder="1" applyAlignment="1">
      <alignment horizontal="right" vertical="center"/>
    </xf>
    <xf numFmtId="0" fontId="41" fillId="0" borderId="0" xfId="45" applyFont="1" applyAlignment="1">
      <alignment horizontal="center" vertical="center"/>
    </xf>
    <xf numFmtId="0" fontId="41" fillId="36" borderId="0" xfId="45" applyFont="1" applyFill="1" applyAlignment="1">
      <alignment horizontal="center"/>
    </xf>
    <xf numFmtId="0" fontId="46" fillId="0" borderId="0" xfId="45" applyFont="1" applyAlignment="1">
      <alignment horizontal="center"/>
    </xf>
    <xf numFmtId="0" fontId="41" fillId="0" borderId="0" xfId="45" applyFont="1" applyAlignment="1">
      <alignment horizontal="left"/>
    </xf>
    <xf numFmtId="10" fontId="51" fillId="36" borderId="0" xfId="46" applyNumberFormat="1" applyFont="1" applyFill="1" applyAlignment="1">
      <alignment horizontal="right" vertical="center"/>
    </xf>
    <xf numFmtId="0" fontId="44" fillId="34" borderId="33" xfId="45" applyFont="1" applyFill="1" applyBorder="1" applyAlignment="1">
      <alignment horizontal="left" vertical="center"/>
    </xf>
    <xf numFmtId="0" fontId="44" fillId="34" borderId="33" xfId="45" applyFont="1" applyFill="1" applyBorder="1" applyAlignment="1">
      <alignment horizontal="right"/>
    </xf>
    <xf numFmtId="43" fontId="44" fillId="34" borderId="33" xfId="47" applyNumberFormat="1" applyFont="1" applyFill="1" applyBorder="1" applyAlignment="1">
      <alignment horizontal="left" vertical="center"/>
    </xf>
    <xf numFmtId="4" fontId="44" fillId="34" borderId="33" xfId="45" applyNumberFormat="1" applyFont="1" applyFill="1" applyBorder="1" applyAlignment="1">
      <alignment vertical="center"/>
    </xf>
    <xf numFmtId="10" fontId="44" fillId="34" borderId="33" xfId="46" applyNumberFormat="1" applyFont="1" applyFill="1" applyBorder="1" applyAlignment="1">
      <alignment vertical="center"/>
    </xf>
    <xf numFmtId="0" fontId="44" fillId="34" borderId="33" xfId="45" applyFont="1" applyFill="1" applyBorder="1" applyAlignment="1">
      <alignment vertical="center"/>
    </xf>
    <xf numFmtId="43" fontId="44" fillId="34" borderId="33" xfId="47" applyNumberFormat="1" applyFont="1" applyFill="1" applyBorder="1" applyAlignment="1">
      <alignment vertical="center"/>
    </xf>
    <xf numFmtId="0" fontId="45" fillId="34" borderId="34" xfId="45" applyFont="1" applyFill="1" applyBorder="1" applyAlignment="1">
      <alignment vertical="top"/>
    </xf>
    <xf numFmtId="4" fontId="45" fillId="34" borderId="34" xfId="45" applyNumberFormat="1" applyFont="1" applyFill="1" applyBorder="1" applyAlignment="1">
      <alignment horizontal="center" vertical="center"/>
    </xf>
    <xf numFmtId="0" fontId="45" fillId="34" borderId="34" xfId="45" applyFont="1" applyFill="1" applyBorder="1" applyAlignment="1">
      <alignment horizontal="justify" vertical="center" wrapText="1"/>
    </xf>
    <xf numFmtId="4" fontId="45" fillId="34" borderId="34" xfId="45" applyNumberFormat="1" applyFont="1" applyFill="1" applyBorder="1" applyAlignment="1">
      <alignment horizontal="right" vertical="center"/>
    </xf>
    <xf numFmtId="0" fontId="45" fillId="34" borderId="33" xfId="45" applyFont="1" applyFill="1" applyBorder="1" applyAlignment="1">
      <alignment vertical="top"/>
    </xf>
    <xf numFmtId="4" fontId="40" fillId="0" borderId="0" xfId="46" applyNumberFormat="1" applyFont="1" applyAlignment="1">
      <alignment horizontal="right" vertical="center"/>
    </xf>
    <xf numFmtId="10" fontId="50" fillId="34" borderId="34" xfId="34" applyNumberFormat="1" applyFont="1" applyFill="1" applyBorder="1" applyAlignment="1">
      <alignment horizontal="right" vertical="center"/>
    </xf>
    <xf numFmtId="2" fontId="45" fillId="34" borderId="34" xfId="45" applyNumberFormat="1" applyFont="1" applyFill="1" applyBorder="1" applyAlignment="1">
      <alignment horizontal="center" vertical="center" wrapText="1"/>
    </xf>
    <xf numFmtId="2" fontId="41" fillId="0" borderId="0" xfId="45" applyNumberFormat="1" applyFont="1" applyAlignment="1">
      <alignment vertical="center"/>
    </xf>
    <xf numFmtId="0" fontId="44" fillId="34" borderId="33" xfId="45" applyFont="1" applyFill="1" applyBorder="1" applyAlignment="1">
      <alignment vertical="center" wrapText="1"/>
    </xf>
    <xf numFmtId="1" fontId="39" fillId="37" borderId="0" xfId="45" applyNumberFormat="1" applyFont="1" applyFill="1" applyAlignment="1">
      <alignment horizontal="center" vertical="center"/>
    </xf>
    <xf numFmtId="0" fontId="39" fillId="37" borderId="0" xfId="45" applyFont="1" applyFill="1" applyAlignment="1">
      <alignment horizontal="left" vertical="center"/>
    </xf>
    <xf numFmtId="0" fontId="49" fillId="37" borderId="0" xfId="45" applyFont="1" applyFill="1" applyAlignment="1">
      <alignment horizontal="left" vertical="center"/>
    </xf>
    <xf numFmtId="0" fontId="39" fillId="37" borderId="0" xfId="45" applyFont="1" applyFill="1" applyAlignment="1">
      <alignment horizontal="right"/>
    </xf>
    <xf numFmtId="43" fontId="39" fillId="37" borderId="0" xfId="47" applyNumberFormat="1" applyFont="1" applyFill="1" applyAlignment="1">
      <alignment horizontal="center" vertical="center"/>
    </xf>
    <xf numFmtId="4" fontId="39" fillId="37" borderId="0" xfId="45" applyNumberFormat="1" applyFont="1" applyFill="1" applyAlignment="1">
      <alignment vertical="center"/>
    </xf>
    <xf numFmtId="4" fontId="39" fillId="37" borderId="0" xfId="46" applyNumberFormat="1" applyFont="1" applyFill="1" applyAlignment="1">
      <alignment vertical="center"/>
    </xf>
    <xf numFmtId="10" fontId="39" fillId="37" borderId="33" xfId="46" applyNumberFormat="1" applyFont="1" applyFill="1" applyBorder="1" applyAlignment="1">
      <alignment vertical="center"/>
    </xf>
    <xf numFmtId="10" fontId="44" fillId="35" borderId="33" xfId="47" applyNumberFormat="1" applyFont="1" applyFill="1" applyBorder="1" applyAlignment="1">
      <alignment horizontal="right" vertical="center"/>
    </xf>
    <xf numFmtId="0" fontId="44" fillId="34" borderId="33" xfId="45" applyFont="1" applyFill="1" applyBorder="1" applyAlignment="1">
      <alignment horizontal="left" vertical="center" indent="3"/>
    </xf>
    <xf numFmtId="0" fontId="44" fillId="34" borderId="33" xfId="45" applyFont="1" applyFill="1" applyBorder="1" applyAlignment="1">
      <alignment horizontal="left" vertical="center" indent="4"/>
    </xf>
    <xf numFmtId="10" fontId="44" fillId="35" borderId="33" xfId="46" applyNumberFormat="1" applyFont="1" applyFill="1" applyBorder="1" applyAlignment="1">
      <alignment horizontal="right" vertical="center"/>
    </xf>
    <xf numFmtId="4" fontId="37" fillId="36" borderId="32" xfId="45" applyNumberFormat="1" applyFont="1" applyFill="1" applyBorder="1" applyAlignment="1">
      <alignment horizontal="center" vertical="center" wrapText="1"/>
    </xf>
    <xf numFmtId="49" fontId="45" fillId="34" borderId="34" xfId="45" applyNumberFormat="1" applyFont="1" applyFill="1" applyBorder="1" applyAlignment="1">
      <alignment horizontal="justify" vertical="center" wrapText="1"/>
    </xf>
    <xf numFmtId="2" fontId="45" fillId="34" borderId="34" xfId="45" applyNumberFormat="1" applyFont="1" applyFill="1" applyBorder="1" applyAlignment="1">
      <alignment horizontal="justify" vertical="center" wrapText="1"/>
    </xf>
    <xf numFmtId="0" fontId="37" fillId="36" borderId="31" xfId="45" applyFont="1" applyFill="1" applyBorder="1" applyAlignment="1">
      <alignment horizontal="center" vertical="center"/>
    </xf>
    <xf numFmtId="0" fontId="37" fillId="36" borderId="31" xfId="45" applyFont="1" applyFill="1" applyBorder="1" applyAlignment="1">
      <alignment vertical="center"/>
    </xf>
    <xf numFmtId="0" fontId="37" fillId="36" borderId="31" xfId="45" applyFont="1" applyFill="1" applyBorder="1" applyAlignment="1">
      <alignment horizontal="right" vertical="center"/>
    </xf>
    <xf numFmtId="4" fontId="37" fillId="36" borderId="31" xfId="45" applyNumberFormat="1" applyFont="1" applyFill="1" applyBorder="1" applyAlignment="1">
      <alignment vertical="center"/>
    </xf>
    <xf numFmtId="10" fontId="37" fillId="36" borderId="31" xfId="46" applyNumberFormat="1" applyFont="1" applyFill="1" applyBorder="1" applyAlignment="1">
      <alignment horizontal="right" vertical="center"/>
    </xf>
    <xf numFmtId="0" fontId="37" fillId="36" borderId="32" xfId="45" applyFont="1" applyFill="1" applyBorder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5" fillId="34" borderId="0" xfId="45" applyFont="1" applyFill="1" applyBorder="1" applyAlignment="1">
      <alignment vertical="top"/>
    </xf>
    <xf numFmtId="0" fontId="55" fillId="0" borderId="0" xfId="45" applyFont="1"/>
    <xf numFmtId="44" fontId="41" fillId="0" borderId="0" xfId="45" applyNumberFormat="1" applyFont="1"/>
    <xf numFmtId="0" fontId="55" fillId="0" borderId="0" xfId="45" applyFont="1" applyAlignment="1">
      <alignment horizontal="right"/>
    </xf>
    <xf numFmtId="0" fontId="57" fillId="0" borderId="0" xfId="45" applyFont="1" applyAlignment="1">
      <alignment horizontal="left" vertical="center"/>
    </xf>
    <xf numFmtId="0" fontId="58" fillId="0" borderId="0" xfId="45" applyFont="1" applyAlignment="1">
      <alignment vertical="center"/>
    </xf>
    <xf numFmtId="0" fontId="58" fillId="0" borderId="0" xfId="45" applyFont="1" applyAlignment="1">
      <alignment horizontal="right" vertical="center"/>
    </xf>
    <xf numFmtId="0" fontId="58" fillId="0" borderId="0" xfId="45" applyFont="1" applyAlignment="1">
      <alignment horizontal="center" vertical="center"/>
    </xf>
    <xf numFmtId="4" fontId="57" fillId="0" borderId="0" xfId="45" applyNumberFormat="1" applyFont="1" applyAlignment="1">
      <alignment horizontal="right" vertical="center"/>
    </xf>
    <xf numFmtId="14" fontId="58" fillId="0" borderId="0" xfId="45" applyNumberFormat="1" applyFont="1" applyAlignment="1">
      <alignment horizontal="center" vertical="center"/>
    </xf>
    <xf numFmtId="0" fontId="59" fillId="0" borderId="0" xfId="45" applyFont="1" applyAlignment="1">
      <alignment horizontal="left" vertical="center"/>
    </xf>
    <xf numFmtId="0" fontId="55" fillId="0" borderId="0" xfId="45" applyFont="1" applyAlignment="1">
      <alignment horizontal="left" vertical="center"/>
    </xf>
    <xf numFmtId="0" fontId="55" fillId="0" borderId="0" xfId="45" applyFont="1" applyAlignment="1">
      <alignment horizontal="right" vertical="center"/>
    </xf>
    <xf numFmtId="0" fontId="55" fillId="0" borderId="0" xfId="45" applyFont="1" applyAlignment="1">
      <alignment vertical="center"/>
    </xf>
    <xf numFmtId="4" fontId="59" fillId="0" borderId="0" xfId="45" applyNumberFormat="1" applyFont="1" applyAlignment="1">
      <alignment horizontal="right" vertical="center"/>
    </xf>
    <xf numFmtId="4" fontId="55" fillId="0" borderId="0" xfId="45" applyNumberFormat="1" applyFont="1" applyAlignment="1">
      <alignment vertical="center"/>
    </xf>
    <xf numFmtId="0" fontId="56" fillId="38" borderId="39" xfId="45" applyFont="1" applyFill="1" applyBorder="1" applyAlignment="1">
      <alignment horizontal="center" vertical="center" textRotation="90"/>
    </xf>
    <xf numFmtId="0" fontId="56" fillId="38" borderId="38" xfId="45" applyFont="1" applyFill="1" applyBorder="1" applyAlignment="1">
      <alignment horizontal="center" vertical="center" textRotation="90"/>
    </xf>
    <xf numFmtId="0" fontId="56" fillId="38" borderId="39" xfId="45" applyFont="1" applyFill="1" applyBorder="1" applyAlignment="1">
      <alignment horizontal="center" vertical="center" textRotation="90" wrapText="1"/>
    </xf>
    <xf numFmtId="0" fontId="56" fillId="38" borderId="37" xfId="45" applyFont="1" applyFill="1" applyBorder="1" applyAlignment="1">
      <alignment horizontal="center" vertical="center" textRotation="90" wrapText="1"/>
    </xf>
    <xf numFmtId="0" fontId="55" fillId="0" borderId="37" xfId="45" applyFont="1" applyBorder="1"/>
    <xf numFmtId="44" fontId="55" fillId="0" borderId="37" xfId="79" applyFont="1" applyBorder="1" applyAlignment="1">
      <alignment horizontal="center"/>
    </xf>
    <xf numFmtId="44" fontId="60" fillId="0" borderId="37" xfId="79" applyFont="1" applyBorder="1"/>
    <xf numFmtId="0" fontId="55" fillId="41" borderId="37" xfId="45" applyFont="1" applyFill="1" applyBorder="1"/>
    <xf numFmtId="44" fontId="55" fillId="41" borderId="37" xfId="79" applyFont="1" applyFill="1" applyBorder="1" applyAlignment="1">
      <alignment horizontal="center"/>
    </xf>
    <xf numFmtId="44" fontId="60" fillId="0" borderId="37" xfId="79" applyFont="1" applyFill="1" applyBorder="1"/>
    <xf numFmtId="44" fontId="56" fillId="38" borderId="0" xfId="45" applyNumberFormat="1" applyFont="1" applyFill="1" applyBorder="1" applyAlignment="1">
      <alignment horizontal="right"/>
    </xf>
    <xf numFmtId="44" fontId="56" fillId="38" borderId="0" xfId="45" applyNumberFormat="1" applyFont="1" applyFill="1" applyBorder="1"/>
    <xf numFmtId="0" fontId="55" fillId="0" borderId="0" xfId="45" applyFont="1" applyAlignment="1">
      <alignment horizontal="center"/>
    </xf>
    <xf numFmtId="0" fontId="55" fillId="0" borderId="0" xfId="45" applyFont="1" applyAlignment="1">
      <alignment horizontal="center" vertical="center"/>
    </xf>
    <xf numFmtId="4" fontId="55" fillId="0" borderId="0" xfId="45" applyNumberFormat="1" applyFont="1" applyAlignment="1">
      <alignment horizontal="left" vertical="center"/>
    </xf>
    <xf numFmtId="0" fontId="56" fillId="38" borderId="37" xfId="45" applyFont="1" applyFill="1" applyBorder="1" applyAlignment="1">
      <alignment horizontal="center"/>
    </xf>
    <xf numFmtId="0" fontId="55" fillId="0" borderId="35" xfId="45" applyFont="1" applyBorder="1" applyAlignment="1">
      <alignment horizontal="center"/>
    </xf>
    <xf numFmtId="0" fontId="55" fillId="0" borderId="35" xfId="45" applyFont="1" applyBorder="1"/>
    <xf numFmtId="44" fontId="55" fillId="0" borderId="35" xfId="79" applyFont="1" applyBorder="1" applyAlignment="1">
      <alignment horizontal="center"/>
    </xf>
    <xf numFmtId="10" fontId="55" fillId="0" borderId="35" xfId="34" applyNumberFormat="1" applyFont="1" applyBorder="1"/>
    <xf numFmtId="0" fontId="55" fillId="40" borderId="35" xfId="45" applyFont="1" applyFill="1" applyBorder="1" applyAlignment="1">
      <alignment horizontal="right"/>
    </xf>
    <xf numFmtId="0" fontId="55" fillId="39" borderId="35" xfId="45" applyFont="1" applyFill="1" applyBorder="1" applyAlignment="1">
      <alignment horizontal="center"/>
    </xf>
    <xf numFmtId="0" fontId="55" fillId="0" borderId="35" xfId="45" applyFont="1" applyFill="1" applyBorder="1"/>
    <xf numFmtId="0" fontId="55" fillId="0" borderId="35" xfId="45" applyFont="1" applyFill="1" applyBorder="1" applyAlignment="1">
      <alignment horizontal="right"/>
    </xf>
    <xf numFmtId="0" fontId="55" fillId="0" borderId="36" xfId="45" applyFont="1" applyBorder="1" applyAlignment="1">
      <alignment horizontal="center"/>
    </xf>
    <xf numFmtId="0" fontId="55" fillId="0" borderId="36" xfId="45" applyFont="1" applyBorder="1"/>
    <xf numFmtId="44" fontId="55" fillId="0" borderId="36" xfId="79" applyFont="1" applyBorder="1" applyAlignment="1">
      <alignment horizontal="center"/>
    </xf>
    <xf numFmtId="10" fontId="55" fillId="0" borderId="36" xfId="34" applyNumberFormat="1" applyFont="1" applyBorder="1"/>
    <xf numFmtId="0" fontId="55" fillId="0" borderId="36" xfId="45" applyFont="1" applyFill="1" applyBorder="1" applyAlignment="1">
      <alignment horizontal="right"/>
    </xf>
    <xf numFmtId="0" fontId="55" fillId="40" borderId="36" xfId="45" applyFont="1" applyFill="1" applyBorder="1" applyAlignment="1">
      <alignment horizontal="center"/>
    </xf>
    <xf numFmtId="0" fontId="55" fillId="40" borderId="36" xfId="45" applyFont="1" applyFill="1" applyBorder="1"/>
    <xf numFmtId="0" fontId="55" fillId="0" borderId="36" xfId="45" applyFont="1" applyFill="1" applyBorder="1"/>
    <xf numFmtId="0" fontId="55" fillId="0" borderId="36" xfId="45" applyFont="1" applyFill="1" applyBorder="1" applyAlignment="1">
      <alignment horizontal="center"/>
    </xf>
    <xf numFmtId="0" fontId="55" fillId="40" borderId="36" xfId="45" applyFont="1" applyFill="1" applyBorder="1" applyAlignment="1">
      <alignment horizontal="right"/>
    </xf>
    <xf numFmtId="44" fontId="56" fillId="38" borderId="0" xfId="45" applyNumberFormat="1" applyFont="1" applyFill="1" applyBorder="1" applyAlignment="1">
      <alignment horizontal="center"/>
    </xf>
    <xf numFmtId="10" fontId="56" fillId="38" borderId="0" xfId="45" applyNumberFormat="1" applyFont="1" applyFill="1" applyBorder="1"/>
    <xf numFmtId="0" fontId="56" fillId="38" borderId="0" xfId="45" applyFont="1" applyFill="1" applyBorder="1" applyAlignment="1">
      <alignment horizontal="right"/>
    </xf>
    <xf numFmtId="0" fontId="56" fillId="38" borderId="0" xfId="45" applyFont="1" applyFill="1" applyBorder="1" applyAlignment="1">
      <alignment horizontal="center"/>
    </xf>
    <xf numFmtId="0" fontId="56" fillId="38" borderId="0" xfId="45" applyFont="1" applyFill="1" applyBorder="1"/>
    <xf numFmtId="0" fontId="55" fillId="40" borderId="0" xfId="45" applyFont="1" applyFill="1"/>
    <xf numFmtId="0" fontId="55" fillId="39" borderId="0" xfId="45" applyFont="1" applyFill="1"/>
    <xf numFmtId="0" fontId="56" fillId="38" borderId="0" xfId="45" applyFont="1" applyFill="1" applyBorder="1" applyAlignment="1">
      <alignment horizontal="center"/>
    </xf>
    <xf numFmtId="0" fontId="56" fillId="38" borderId="37" xfId="45" applyFont="1" applyFill="1" applyBorder="1" applyAlignment="1">
      <alignment horizontal="center" vertical="center" textRotation="90"/>
    </xf>
    <xf numFmtId="165" fontId="55" fillId="0" borderId="39" xfId="36" applyNumberFormat="1" applyFont="1" applyBorder="1" applyAlignment="1">
      <alignment horizontal="center"/>
    </xf>
    <xf numFmtId="165" fontId="55" fillId="41" borderId="39" xfId="36" applyNumberFormat="1" applyFont="1" applyFill="1" applyBorder="1" applyAlignment="1">
      <alignment horizontal="center"/>
    </xf>
    <xf numFmtId="0" fontId="56" fillId="38" borderId="37" xfId="45" applyFont="1" applyFill="1" applyBorder="1" applyAlignment="1">
      <alignment horizontal="center"/>
    </xf>
    <xf numFmtId="0" fontId="55" fillId="40" borderId="35" xfId="45" applyFont="1" applyFill="1" applyBorder="1"/>
    <xf numFmtId="0" fontId="55" fillId="39" borderId="35" xfId="45" applyFont="1" applyFill="1" applyBorder="1"/>
    <xf numFmtId="0" fontId="55" fillId="39" borderId="36" xfId="45" applyFont="1" applyFill="1" applyBorder="1" applyAlignment="1">
      <alignment horizontal="right"/>
    </xf>
    <xf numFmtId="0" fontId="55" fillId="34" borderId="0" xfId="45" applyFont="1" applyFill="1"/>
    <xf numFmtId="0" fontId="46" fillId="0" borderId="0" xfId="45" applyFont="1" applyAlignment="1">
      <alignment vertical="top" wrapText="1"/>
    </xf>
    <xf numFmtId="1" fontId="40" fillId="0" borderId="0" xfId="45" applyNumberFormat="1" applyFont="1" applyAlignment="1">
      <alignment vertical="center"/>
    </xf>
    <xf numFmtId="0" fontId="40" fillId="0" borderId="0" xfId="0" applyFont="1" applyAlignment="1"/>
    <xf numFmtId="167" fontId="40" fillId="0" borderId="0" xfId="0" applyNumberFormat="1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53" fillId="42" borderId="0" xfId="0" applyFont="1" applyFill="1" applyAlignment="1">
      <alignment horizontal="center"/>
    </xf>
    <xf numFmtId="0" fontId="12" fillId="0" borderId="9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9" borderId="0" xfId="0" applyFont="1" applyFill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0" fontId="12" fillId="9" borderId="2" xfId="0" applyFont="1" applyFill="1" applyBorder="1" applyAlignment="1">
      <alignment horizontal="justify" vertical="justify" wrapText="1"/>
    </xf>
    <xf numFmtId="0" fontId="8" fillId="9" borderId="0" xfId="0" applyFont="1" applyFill="1" applyAlignment="1">
      <alignment horizontal="left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4" fillId="0" borderId="4" xfId="0" applyFont="1" applyBorder="1" applyAlignment="1">
      <alignment horizontal="justify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" fontId="12" fillId="9" borderId="8" xfId="0" applyNumberFormat="1" applyFont="1" applyFill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/>
    </xf>
    <xf numFmtId="0" fontId="41" fillId="0" borderId="0" xfId="45" applyFont="1" applyAlignment="1">
      <alignment horizontal="left" vertical="center" wrapText="1"/>
    </xf>
    <xf numFmtId="0" fontId="52" fillId="38" borderId="0" xfId="0" applyFont="1" applyFill="1" applyAlignment="1">
      <alignment horizontal="center" vertical="center" wrapText="1"/>
    </xf>
    <xf numFmtId="0" fontId="38" fillId="38" borderId="34" xfId="45" applyFont="1" applyFill="1" applyBorder="1" applyAlignment="1">
      <alignment horizontal="center" vertical="center" wrapText="1"/>
    </xf>
    <xf numFmtId="0" fontId="51" fillId="36" borderId="0" xfId="45" applyFont="1" applyFill="1" applyAlignment="1">
      <alignment horizontal="left" vertical="center" wrapText="1"/>
    </xf>
    <xf numFmtId="0" fontId="52" fillId="38" borderId="0" xfId="45" applyFont="1" applyFill="1" applyAlignment="1">
      <alignment horizontal="center" wrapText="1"/>
    </xf>
    <xf numFmtId="0" fontId="56" fillId="38" borderId="38" xfId="45" applyFont="1" applyFill="1" applyBorder="1" applyAlignment="1">
      <alignment horizontal="center"/>
    </xf>
    <xf numFmtId="0" fontId="56" fillId="38" borderId="0" xfId="45" applyFont="1" applyFill="1" applyBorder="1" applyAlignment="1">
      <alignment horizontal="center" vertical="center" wrapText="1"/>
    </xf>
    <xf numFmtId="0" fontId="56" fillId="38" borderId="35" xfId="45" applyFont="1" applyFill="1" applyBorder="1" applyAlignment="1">
      <alignment horizontal="center"/>
    </xf>
    <xf numFmtId="44" fontId="60" fillId="0" borderId="39" xfId="79" applyFont="1" applyBorder="1" applyAlignment="1">
      <alignment horizontal="center" vertical="center"/>
    </xf>
    <xf numFmtId="44" fontId="60" fillId="0" borderId="40" xfId="79" applyFont="1" applyBorder="1" applyAlignment="1">
      <alignment horizontal="center" vertical="center"/>
    </xf>
    <xf numFmtId="44" fontId="60" fillId="0" borderId="41" xfId="79" applyFont="1" applyBorder="1" applyAlignment="1">
      <alignment horizontal="center" vertical="center"/>
    </xf>
    <xf numFmtId="0" fontId="56" fillId="38" borderId="37" xfId="45" applyFont="1" applyFill="1" applyBorder="1" applyAlignment="1">
      <alignment horizontal="center"/>
    </xf>
    <xf numFmtId="14" fontId="55" fillId="0" borderId="0" xfId="45" applyNumberFormat="1" applyFont="1" applyAlignment="1">
      <alignment horizontal="center" vertical="center"/>
    </xf>
    <xf numFmtId="0" fontId="56" fillId="38" borderId="0" xfId="45" applyFont="1" applyFill="1" applyBorder="1" applyAlignment="1">
      <alignment horizontal="center"/>
    </xf>
    <xf numFmtId="0" fontId="56" fillId="38" borderId="38" xfId="45" applyFont="1" applyFill="1" applyBorder="1" applyAlignment="1">
      <alignment horizontal="center" vertical="center"/>
    </xf>
    <xf numFmtId="0" fontId="56" fillId="38" borderId="35" xfId="45" applyFont="1" applyFill="1" applyBorder="1" applyAlignment="1">
      <alignment horizontal="center" vertical="center"/>
    </xf>
  </cellXfs>
  <cellStyles count="81">
    <cellStyle name="20% - Ênfase1" xfId="1" builtinId="30" customBuiltin="1"/>
    <cellStyle name="20% - Ênfase1 2" xfId="61" xr:uid="{00000000-0005-0000-0000-000001000000}"/>
    <cellStyle name="20% - Ênfase2" xfId="2" builtinId="34" customBuiltin="1"/>
    <cellStyle name="20% - Ênfase2 2" xfId="62" xr:uid="{00000000-0005-0000-0000-000003000000}"/>
    <cellStyle name="20% - Ênfase3" xfId="3" builtinId="38" customBuiltin="1"/>
    <cellStyle name="20% - Ênfase3 2" xfId="63" xr:uid="{00000000-0005-0000-0000-000005000000}"/>
    <cellStyle name="20% - Ênfase4" xfId="4" builtinId="42" customBuiltin="1"/>
    <cellStyle name="20% - Ênfase4 2" xfId="64" xr:uid="{00000000-0005-0000-0000-000007000000}"/>
    <cellStyle name="20% - Ênfase5" xfId="5" builtinId="46" customBuiltin="1"/>
    <cellStyle name="20% - Ênfase5 2" xfId="56" xr:uid="{00000000-0005-0000-0000-000009000000}"/>
    <cellStyle name="20% - Ênfase6" xfId="6" builtinId="50" customBuiltin="1"/>
    <cellStyle name="20% - Ênfase6 2" xfId="58" xr:uid="{00000000-0005-0000-0000-00000B000000}"/>
    <cellStyle name="40% - Ênfase1" xfId="7" builtinId="31" customBuiltin="1"/>
    <cellStyle name="40% - Ênfase1 2" xfId="53" xr:uid="{00000000-0005-0000-0000-00000D000000}"/>
    <cellStyle name="40% - Ênfase2" xfId="8" builtinId="35" customBuiltin="1"/>
    <cellStyle name="40% - Ênfase2 2" xfId="54" xr:uid="{00000000-0005-0000-0000-00000F000000}"/>
    <cellStyle name="40% - Ênfase3" xfId="9" builtinId="39" customBuiltin="1"/>
    <cellStyle name="40% - Ênfase3 2" xfId="65" xr:uid="{00000000-0005-0000-0000-000011000000}"/>
    <cellStyle name="40% - Ênfase4" xfId="10" builtinId="43" customBuiltin="1"/>
    <cellStyle name="40% - Ênfase4 2" xfId="55" xr:uid="{00000000-0005-0000-0000-000013000000}"/>
    <cellStyle name="40% - Ênfase5" xfId="11" builtinId="47" customBuiltin="1"/>
    <cellStyle name="40% - Ênfase5 2" xfId="57" xr:uid="{00000000-0005-0000-0000-000015000000}"/>
    <cellStyle name="40% - Ênfase6" xfId="12" builtinId="51" customBuiltin="1"/>
    <cellStyle name="40% - Ênfase6 2" xfId="59" xr:uid="{00000000-0005-0000-0000-000017000000}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3 2" xfId="66" xr:uid="{00000000-0005-0000-0000-00001B000000}"/>
    <cellStyle name="60% - Ênfase4" xfId="16" builtinId="44" customBuiltin="1"/>
    <cellStyle name="60% - Ênfase4 2" xfId="67" xr:uid="{00000000-0005-0000-0000-00001D000000}"/>
    <cellStyle name="60% - Ênfase5" xfId="17" builtinId="48" customBuiltin="1"/>
    <cellStyle name="60% - Ênfase6" xfId="18" builtinId="52" customBuiltin="1"/>
    <cellStyle name="60% - Ênfase6 2" xfId="68" xr:uid="{00000000-0005-0000-0000-000020000000}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Moeda" xfId="79" builtinId="4"/>
    <cellStyle name="Neutro" xfId="31" builtinId="28" customBuiltin="1"/>
    <cellStyle name="Normal" xfId="0" builtinId="0"/>
    <cellStyle name="Normal 2" xfId="32" xr:uid="{00000000-0005-0000-0000-00002F000000}"/>
    <cellStyle name="Normal 2 2" xfId="69" xr:uid="{00000000-0005-0000-0000-000030000000}"/>
    <cellStyle name="Normal 3" xfId="45" xr:uid="{00000000-0005-0000-0000-000031000000}"/>
    <cellStyle name="Normal 3 2" xfId="73" xr:uid="{00000000-0005-0000-0000-000032000000}"/>
    <cellStyle name="Normal 3 2 2" xfId="80" xr:uid="{3A8ED00B-83FF-4802-BB13-4896C859E083}"/>
    <cellStyle name="Normal 4" xfId="49" xr:uid="{00000000-0005-0000-0000-000033000000}"/>
    <cellStyle name="Normal 4 2" xfId="77" xr:uid="{00000000-0005-0000-0000-000034000000}"/>
    <cellStyle name="Normal 5" xfId="51" xr:uid="{00000000-0005-0000-0000-000035000000}"/>
    <cellStyle name="Normal 6" xfId="60" xr:uid="{00000000-0005-0000-0000-000036000000}"/>
    <cellStyle name="Normal 7" xfId="52" xr:uid="{00000000-0005-0000-0000-000037000000}"/>
    <cellStyle name="Nota 2" xfId="33" xr:uid="{00000000-0005-0000-0000-000038000000}"/>
    <cellStyle name="Porcentagem" xfId="34" builtinId="5"/>
    <cellStyle name="Porcentagem 2" xfId="46" xr:uid="{00000000-0005-0000-0000-00003A000000}"/>
    <cellStyle name="Porcentagem 2 2" xfId="74" xr:uid="{00000000-0005-0000-0000-00003B000000}"/>
    <cellStyle name="Porcentagem 3" xfId="50" xr:uid="{00000000-0005-0000-0000-00003C000000}"/>
    <cellStyle name="Porcentagem 3 2" xfId="78" xr:uid="{00000000-0005-0000-0000-00003D000000}"/>
    <cellStyle name="Porcentagem 4" xfId="70" xr:uid="{00000000-0005-0000-0000-00003E000000}"/>
    <cellStyle name="Ruim" xfId="30" builtinId="27" customBuiltin="1"/>
    <cellStyle name="Saída" xfId="35" builtinId="21" customBuiltin="1"/>
    <cellStyle name="Separador de milhares 2" xfId="48" xr:uid="{00000000-0005-0000-0000-000040000000}"/>
    <cellStyle name="Separador de milhares 2 2" xfId="76" xr:uid="{00000000-0005-0000-0000-000041000000}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ítulo 5" xfId="72" xr:uid="{00000000-0005-0000-0000-000049000000}"/>
    <cellStyle name="Total" xfId="44" builtinId="25" customBuiltin="1"/>
    <cellStyle name="Vírgula" xfId="36" builtinId="3"/>
    <cellStyle name="Vírgula 2" xfId="47" xr:uid="{00000000-0005-0000-0000-00004C000000}"/>
    <cellStyle name="Vírgula 2 2" xfId="75" xr:uid="{00000000-0005-0000-0000-00004D000000}"/>
    <cellStyle name="Vírgula 3" xfId="71" xr:uid="{00000000-0005-0000-0000-00004E000000}"/>
  </cellStyles>
  <dxfs count="0"/>
  <tableStyles count="0" defaultTableStyle="TableStyleMedium9" defaultPivotStyle="PivotStyleLight16"/>
  <colors>
    <mruColors>
      <color rgb="FF81E1DF"/>
      <color rgb="FFA0E8E6"/>
      <color rgb="FF00CCA5"/>
      <color rgb="FFF48E56"/>
      <color rgb="FFFFCC99"/>
      <color rgb="FFC6E6A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2819400</xdr:colOff>
      <xdr:row>0</xdr:row>
      <xdr:rowOff>19050</xdr:rowOff>
    </xdr:from>
    <xdr:to>
      <xdr:col>2</xdr:col>
      <xdr:colOff>152400</xdr:colOff>
      <xdr:row>8</xdr:row>
      <xdr:rowOff>142875</xdr:rowOff>
    </xdr:to>
    <xdr:pic>
      <xdr:nvPicPr>
        <xdr:cNvPr id="12930" name="Imagem 1" descr="brasão_rj.JPG">
          <a:extLst>
            <a:ext uri="{FF2B5EF4-FFF2-40B4-BE49-F238E27FC236}">
              <a16:creationId xmlns:a16="http://schemas.microsoft.com/office/drawing/2014/main" id="{00000000-0008-0000-0100-0000823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3248025" y="19050"/>
          <a:ext cx="11239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</xdr:row>
      <xdr:rowOff>28575</xdr:rowOff>
    </xdr:from>
    <xdr:to>
      <xdr:col>3</xdr:col>
      <xdr:colOff>66675</xdr:colOff>
      <xdr:row>8</xdr:row>
      <xdr:rowOff>19050</xdr:rowOff>
    </xdr:to>
    <xdr:pic>
      <xdr:nvPicPr>
        <xdr:cNvPr id="20083" name="Imagem 1" descr="brasão_rj.JPG">
          <a:extLst>
            <a:ext uri="{FF2B5EF4-FFF2-40B4-BE49-F238E27FC236}">
              <a16:creationId xmlns:a16="http://schemas.microsoft.com/office/drawing/2014/main" id="{00000000-0008-0000-0200-0000734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5667375" y="190500"/>
          <a:ext cx="8953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A1:J144"/>
  <sheetViews>
    <sheetView showGridLines="0" tabSelected="1" view="pageBreakPreview" zoomScaleNormal="100" zoomScaleSheetLayoutView="100" zoomScalePageLayoutView="40" workbookViewId="0">
      <selection activeCell="R27" sqref="R27"/>
    </sheetView>
  </sheetViews>
  <sheetFormatPr defaultColWidth="8.88671875" defaultRowHeight="15.6" x14ac:dyDescent="0.3"/>
  <cols>
    <col min="1" max="10" width="9.5546875" style="68" customWidth="1"/>
    <col min="11" max="16384" width="8.88671875" style="68"/>
  </cols>
  <sheetData>
    <row r="1" spans="1:9" ht="14.4" customHeight="1" x14ac:dyDescent="0.3">
      <c r="A1" s="67"/>
      <c r="B1" s="67"/>
      <c r="C1" s="67"/>
      <c r="D1" s="67"/>
      <c r="E1" s="67"/>
      <c r="F1" s="67"/>
      <c r="G1" s="67"/>
      <c r="H1" s="67"/>
      <c r="I1" s="67"/>
    </row>
    <row r="2" spans="1:9" ht="14.4" customHeight="1" x14ac:dyDescent="0.3"/>
    <row r="3" spans="1:9" ht="14.4" customHeight="1" x14ac:dyDescent="0.3"/>
    <row r="4" spans="1:9" ht="14.4" customHeight="1" x14ac:dyDescent="0.3"/>
    <row r="5" spans="1:9" ht="14.4" customHeight="1" x14ac:dyDescent="0.3"/>
    <row r="6" spans="1:9" ht="14.4" customHeight="1" x14ac:dyDescent="0.3"/>
    <row r="7" spans="1:9" ht="14.4" customHeight="1" x14ac:dyDescent="0.3"/>
    <row r="8" spans="1:9" ht="14.4" customHeight="1" x14ac:dyDescent="0.3"/>
    <row r="9" spans="1:9" ht="14.4" customHeight="1" x14ac:dyDescent="0.3"/>
    <row r="10" spans="1:9" ht="14.4" customHeight="1" x14ac:dyDescent="0.3"/>
    <row r="11" spans="1:9" ht="14.4" customHeight="1" x14ac:dyDescent="0.3"/>
    <row r="12" spans="1:9" ht="14.4" customHeight="1" x14ac:dyDescent="0.3"/>
    <row r="13" spans="1:9" ht="14.4" customHeight="1" x14ac:dyDescent="0.3"/>
    <row r="14" spans="1:9" ht="14.4" customHeight="1" x14ac:dyDescent="0.3"/>
    <row r="15" spans="1:9" ht="14.4" customHeight="1" x14ac:dyDescent="0.3"/>
    <row r="16" spans="1:9" ht="14.4" customHeight="1" x14ac:dyDescent="0.3">
      <c r="D16" s="230" t="s">
        <v>218</v>
      </c>
      <c r="E16" s="230"/>
      <c r="F16" s="230"/>
      <c r="G16" s="230"/>
    </row>
    <row r="17" spans="1:10" ht="14.4" customHeight="1" x14ac:dyDescent="0.3"/>
    <row r="18" spans="1:10" ht="14.4" customHeight="1" x14ac:dyDescent="0.3"/>
    <row r="19" spans="1:10" ht="14.4" customHeight="1" x14ac:dyDescent="0.3">
      <c r="A19" s="229" t="s">
        <v>219</v>
      </c>
      <c r="B19" s="229"/>
      <c r="C19" s="229"/>
      <c r="D19" s="229"/>
      <c r="E19" s="229"/>
      <c r="F19" s="229"/>
      <c r="G19" s="229"/>
      <c r="H19" s="229"/>
      <c r="I19" s="229"/>
      <c r="J19" s="229"/>
    </row>
    <row r="20" spans="1:10" ht="14.4" customHeight="1" x14ac:dyDescent="0.3">
      <c r="A20" s="229"/>
      <c r="B20" s="229"/>
      <c r="C20" s="229"/>
      <c r="D20" s="229"/>
      <c r="E20" s="229"/>
      <c r="F20" s="229"/>
      <c r="G20" s="229"/>
      <c r="H20" s="229"/>
      <c r="I20" s="229"/>
      <c r="J20" s="229"/>
    </row>
    <row r="21" spans="1:10" ht="110.4" customHeight="1" x14ac:dyDescent="0.3">
      <c r="A21" s="229"/>
      <c r="B21" s="229"/>
      <c r="C21" s="229"/>
      <c r="D21" s="229"/>
      <c r="E21" s="229"/>
      <c r="F21" s="229"/>
      <c r="G21" s="229"/>
      <c r="H21" s="229"/>
      <c r="I21" s="229"/>
      <c r="J21" s="229"/>
    </row>
    <row r="22" spans="1:10" ht="14.4" customHeight="1" x14ac:dyDescent="0.4">
      <c r="A22" s="69"/>
      <c r="B22" s="69"/>
      <c r="C22" s="69"/>
      <c r="D22" s="69"/>
      <c r="E22" s="69"/>
      <c r="F22" s="69"/>
      <c r="G22" s="69"/>
      <c r="H22" s="69"/>
      <c r="I22" s="69"/>
      <c r="J22" s="69"/>
    </row>
    <row r="23" spans="1:10" ht="14.4" customHeight="1" x14ac:dyDescent="0.4">
      <c r="A23" s="69"/>
      <c r="B23" s="69"/>
      <c r="C23" s="69"/>
      <c r="D23" s="69"/>
      <c r="E23" s="69"/>
      <c r="F23" s="69"/>
      <c r="G23" s="69"/>
      <c r="H23" s="69"/>
      <c r="I23" s="69"/>
      <c r="J23" s="69"/>
    </row>
    <row r="24" spans="1:10" ht="14.4" customHeight="1" x14ac:dyDescent="0.4">
      <c r="A24" s="69"/>
      <c r="B24" s="69"/>
      <c r="C24" s="69"/>
      <c r="D24" s="69"/>
      <c r="E24" s="69"/>
      <c r="F24" s="69"/>
      <c r="G24" s="69"/>
      <c r="H24" s="69"/>
      <c r="I24" s="69"/>
      <c r="J24" s="69"/>
    </row>
    <row r="25" spans="1:10" ht="14.4" customHeight="1" x14ac:dyDescent="0.4">
      <c r="A25" s="69"/>
      <c r="B25" s="228" t="s">
        <v>221</v>
      </c>
      <c r="C25" s="228"/>
      <c r="D25" s="228"/>
      <c r="E25" s="228"/>
      <c r="F25" s="228"/>
      <c r="G25" s="228"/>
      <c r="H25" s="228"/>
      <c r="I25" s="228"/>
      <c r="J25" s="69"/>
    </row>
    <row r="26" spans="1:10" ht="14.4" customHeight="1" x14ac:dyDescent="0.4">
      <c r="A26" s="69"/>
      <c r="B26" s="228"/>
      <c r="C26" s="228"/>
      <c r="D26" s="228"/>
      <c r="E26" s="228"/>
      <c r="F26" s="228"/>
      <c r="G26" s="228"/>
      <c r="H26" s="228"/>
      <c r="I26" s="228"/>
      <c r="J26" s="69"/>
    </row>
    <row r="27" spans="1:10" ht="14.4" customHeight="1" x14ac:dyDescent="0.4">
      <c r="A27" s="69"/>
      <c r="B27" s="69"/>
      <c r="C27" s="69"/>
      <c r="D27" s="69"/>
      <c r="E27" s="69"/>
      <c r="F27" s="69"/>
      <c r="G27" s="69"/>
      <c r="H27" s="69"/>
      <c r="I27" s="69"/>
      <c r="J27" s="69"/>
    </row>
    <row r="28" spans="1:10" ht="14.4" customHeight="1" x14ac:dyDescent="0.4">
      <c r="A28" s="69"/>
      <c r="B28" s="69"/>
      <c r="C28" s="69"/>
      <c r="D28" s="69"/>
      <c r="E28" s="69"/>
      <c r="F28" s="69"/>
      <c r="G28" s="69"/>
      <c r="H28" s="69"/>
      <c r="I28" s="69"/>
      <c r="J28" s="69"/>
    </row>
    <row r="29" spans="1:10" ht="14.4" customHeight="1" x14ac:dyDescent="0.4">
      <c r="A29" s="69"/>
      <c r="B29" s="69"/>
      <c r="C29" s="69"/>
      <c r="D29" s="69"/>
      <c r="E29" s="69"/>
      <c r="F29" s="69"/>
      <c r="G29" s="69"/>
      <c r="H29" s="69"/>
      <c r="I29" s="69"/>
      <c r="J29" s="69"/>
    </row>
    <row r="30" spans="1:10" ht="14.4" customHeight="1" x14ac:dyDescent="0.4">
      <c r="A30" s="69"/>
      <c r="B30" s="228" t="s">
        <v>158</v>
      </c>
      <c r="C30" s="228"/>
      <c r="D30" s="228"/>
      <c r="E30" s="228"/>
      <c r="F30" s="228"/>
      <c r="G30" s="228"/>
      <c r="H30" s="228"/>
      <c r="I30" s="228"/>
      <c r="J30" s="69"/>
    </row>
    <row r="31" spans="1:10" ht="14.4" customHeight="1" x14ac:dyDescent="0.4">
      <c r="A31" s="69"/>
      <c r="B31" s="228"/>
      <c r="C31" s="228"/>
      <c r="D31" s="228"/>
      <c r="E31" s="228"/>
      <c r="F31" s="228"/>
      <c r="G31" s="228"/>
      <c r="H31" s="228"/>
      <c r="I31" s="228"/>
      <c r="J31" s="69"/>
    </row>
    <row r="32" spans="1:10" ht="14.4" customHeight="1" x14ac:dyDescent="0.4">
      <c r="A32" s="69"/>
      <c r="B32" s="69"/>
      <c r="C32" s="69"/>
      <c r="D32" s="69"/>
      <c r="E32" s="69"/>
      <c r="F32" s="69"/>
      <c r="G32" s="69"/>
      <c r="H32" s="69"/>
      <c r="I32" s="69"/>
      <c r="J32" s="69"/>
    </row>
    <row r="33" spans="1:10" ht="14.4" customHeight="1" x14ac:dyDescent="0.4">
      <c r="A33" s="69"/>
      <c r="B33" s="69"/>
      <c r="D33" s="69"/>
      <c r="E33" s="69"/>
      <c r="F33" s="69"/>
      <c r="G33" s="69"/>
      <c r="H33" s="69"/>
      <c r="I33" s="69"/>
      <c r="J33" s="69"/>
    </row>
    <row r="34" spans="1:10" ht="14.4" customHeight="1" x14ac:dyDescent="0.3"/>
    <row r="35" spans="1:10" ht="14.4" customHeight="1" x14ac:dyDescent="0.3">
      <c r="F35" s="159" t="s">
        <v>241</v>
      </c>
    </row>
    <row r="36" spans="1:10" ht="14.4" customHeight="1" x14ac:dyDescent="0.3">
      <c r="F36" s="159" t="s">
        <v>243</v>
      </c>
    </row>
    <row r="37" spans="1:10" ht="14.4" customHeight="1" x14ac:dyDescent="0.3">
      <c r="F37" s="159" t="s">
        <v>240</v>
      </c>
    </row>
    <row r="38" spans="1:10" ht="14.4" customHeight="1" x14ac:dyDescent="0.3">
      <c r="F38" s="159"/>
    </row>
    <row r="39" spans="1:10" ht="14.4" customHeight="1" x14ac:dyDescent="0.3"/>
    <row r="40" spans="1:10" ht="14.4" customHeight="1" x14ac:dyDescent="0.3"/>
    <row r="41" spans="1:10" ht="14.4" customHeight="1" x14ac:dyDescent="0.3"/>
    <row r="42" spans="1:10" ht="14.4" customHeight="1" x14ac:dyDescent="0.3"/>
    <row r="43" spans="1:10" ht="14.4" customHeight="1" x14ac:dyDescent="0.3"/>
    <row r="44" spans="1:10" ht="14.4" customHeight="1" x14ac:dyDescent="0.3"/>
    <row r="45" spans="1:10" ht="14.4" customHeight="1" x14ac:dyDescent="0.3"/>
    <row r="46" spans="1:10" ht="14.4" customHeight="1" x14ac:dyDescent="0.3"/>
    <row r="47" spans="1:10" ht="14.4" customHeight="1" x14ac:dyDescent="0.3"/>
    <row r="48" spans="1:10" ht="14.4" customHeight="1" x14ac:dyDescent="0.3"/>
    <row r="49" spans="4:8" ht="14.4" customHeight="1" x14ac:dyDescent="0.3"/>
    <row r="50" spans="4:8" ht="14.4" customHeight="1" x14ac:dyDescent="0.3"/>
    <row r="51" spans="4:8" ht="14.4" customHeight="1" x14ac:dyDescent="0.3">
      <c r="D51" s="227"/>
      <c r="E51" s="227"/>
      <c r="F51" s="227" t="s">
        <v>220</v>
      </c>
      <c r="H51" s="227"/>
    </row>
    <row r="52" spans="4:8" ht="14.4" customHeight="1" x14ac:dyDescent="0.3">
      <c r="D52" s="226"/>
      <c r="E52" s="226"/>
      <c r="F52" s="226" t="s">
        <v>222</v>
      </c>
      <c r="H52" s="226"/>
    </row>
    <row r="53" spans="4:8" ht="14.4" customHeight="1" x14ac:dyDescent="0.3"/>
    <row r="54" spans="4:8" ht="14.4" customHeight="1" x14ac:dyDescent="0.3"/>
    <row r="55" spans="4:8" ht="14.4" customHeight="1" x14ac:dyDescent="0.3"/>
    <row r="56" spans="4:8" ht="14.4" customHeight="1" x14ac:dyDescent="0.3"/>
    <row r="57" spans="4:8" ht="14.4" customHeight="1" x14ac:dyDescent="0.3"/>
    <row r="58" spans="4:8" ht="14.4" customHeight="1" x14ac:dyDescent="0.3"/>
    <row r="59" spans="4:8" ht="14.4" customHeight="1" x14ac:dyDescent="0.3"/>
    <row r="60" spans="4:8" ht="14.4" customHeight="1" x14ac:dyDescent="0.3"/>
    <row r="61" spans="4:8" ht="14.4" customHeight="1" x14ac:dyDescent="0.3"/>
    <row r="62" spans="4:8" ht="14.4" customHeight="1" x14ac:dyDescent="0.3"/>
    <row r="63" spans="4:8" ht="14.4" customHeight="1" x14ac:dyDescent="0.3"/>
    <row r="64" spans="4:8" ht="14.4" customHeight="1" x14ac:dyDescent="0.3"/>
    <row r="65" ht="14.4" customHeight="1" x14ac:dyDescent="0.3"/>
    <row r="66" ht="14.4" customHeight="1" x14ac:dyDescent="0.3"/>
    <row r="67" ht="14.4" customHeight="1" x14ac:dyDescent="0.3"/>
    <row r="68" ht="14.4" customHeight="1" x14ac:dyDescent="0.3"/>
    <row r="69" ht="14.4" customHeight="1" x14ac:dyDescent="0.3"/>
    <row r="70" ht="14.4" customHeight="1" x14ac:dyDescent="0.3"/>
    <row r="71" ht="14.4" customHeight="1" x14ac:dyDescent="0.3"/>
    <row r="72" ht="14.4" customHeight="1" x14ac:dyDescent="0.3"/>
    <row r="73" ht="14.4" customHeight="1" x14ac:dyDescent="0.3"/>
    <row r="74" ht="14.4" customHeight="1" x14ac:dyDescent="0.3"/>
    <row r="75" ht="14.4" customHeight="1" x14ac:dyDescent="0.3"/>
    <row r="76" ht="14.4" customHeight="1" x14ac:dyDescent="0.3"/>
    <row r="77" ht="14.4" customHeight="1" x14ac:dyDescent="0.3"/>
    <row r="78" ht="14.4" customHeight="1" x14ac:dyDescent="0.3"/>
    <row r="79" ht="14.4" customHeight="1" x14ac:dyDescent="0.3"/>
    <row r="80" ht="14.4" customHeight="1" x14ac:dyDescent="0.3"/>
    <row r="81" ht="14.4" customHeight="1" x14ac:dyDescent="0.3"/>
    <row r="82" ht="14.4" customHeight="1" x14ac:dyDescent="0.3"/>
    <row r="83" ht="14.4" customHeight="1" x14ac:dyDescent="0.3"/>
    <row r="84" ht="14.4" customHeight="1" x14ac:dyDescent="0.3"/>
    <row r="85" ht="14.4" customHeight="1" x14ac:dyDescent="0.3"/>
    <row r="86" ht="14.4" customHeight="1" x14ac:dyDescent="0.3"/>
    <row r="87" ht="14.4" customHeight="1" x14ac:dyDescent="0.3"/>
    <row r="88" ht="14.4" customHeight="1" x14ac:dyDescent="0.3"/>
    <row r="89" ht="14.4" customHeight="1" x14ac:dyDescent="0.3"/>
    <row r="90" ht="14.4" customHeight="1" x14ac:dyDescent="0.3"/>
    <row r="91" ht="14.4" customHeight="1" x14ac:dyDescent="0.3"/>
    <row r="92" ht="14.4" customHeight="1" x14ac:dyDescent="0.3"/>
    <row r="93" ht="14.4" customHeight="1" x14ac:dyDescent="0.3"/>
    <row r="94" ht="14.4" customHeight="1" x14ac:dyDescent="0.3"/>
    <row r="95" ht="14.4" customHeight="1" x14ac:dyDescent="0.3"/>
    <row r="96" ht="14.4" customHeight="1" x14ac:dyDescent="0.3"/>
    <row r="97" ht="14.4" customHeight="1" x14ac:dyDescent="0.3"/>
    <row r="98" ht="14.4" customHeight="1" x14ac:dyDescent="0.3"/>
    <row r="99" ht="14.4" customHeight="1" x14ac:dyDescent="0.3"/>
    <row r="100" ht="14.4" customHeight="1" x14ac:dyDescent="0.3"/>
    <row r="101" ht="14.4" customHeight="1" x14ac:dyDescent="0.3"/>
    <row r="102" ht="14.4" customHeight="1" x14ac:dyDescent="0.3"/>
    <row r="103" ht="14.4" customHeight="1" x14ac:dyDescent="0.3"/>
    <row r="104" ht="14.4" customHeight="1" x14ac:dyDescent="0.3"/>
    <row r="105" ht="14.4" customHeight="1" x14ac:dyDescent="0.3"/>
    <row r="106" ht="14.4" customHeight="1" x14ac:dyDescent="0.3"/>
    <row r="107" ht="14.4" customHeight="1" x14ac:dyDescent="0.3"/>
    <row r="108" ht="14.4" customHeight="1" x14ac:dyDescent="0.3"/>
    <row r="109" ht="14.4" customHeight="1" x14ac:dyDescent="0.3"/>
    <row r="110" ht="14.4" customHeight="1" x14ac:dyDescent="0.3"/>
    <row r="111" ht="14.4" customHeight="1" x14ac:dyDescent="0.3"/>
    <row r="112" ht="14.4" customHeight="1" x14ac:dyDescent="0.3"/>
    <row r="113" ht="14.4" customHeight="1" x14ac:dyDescent="0.3"/>
    <row r="114" ht="14.4" customHeight="1" x14ac:dyDescent="0.3"/>
    <row r="115" ht="14.4" customHeight="1" x14ac:dyDescent="0.3"/>
    <row r="116" ht="14.4" customHeight="1" x14ac:dyDescent="0.3"/>
    <row r="117" ht="14.4" customHeight="1" x14ac:dyDescent="0.3"/>
    <row r="118" ht="14.4" customHeight="1" x14ac:dyDescent="0.3"/>
    <row r="119" ht="14.4" customHeight="1" x14ac:dyDescent="0.3"/>
    <row r="120" ht="14.4" customHeight="1" x14ac:dyDescent="0.3"/>
    <row r="121" ht="14.4" customHeight="1" x14ac:dyDescent="0.3"/>
    <row r="122" ht="14.4" customHeight="1" x14ac:dyDescent="0.3"/>
    <row r="123" ht="14.4" customHeight="1" x14ac:dyDescent="0.3"/>
    <row r="124" ht="14.4" customHeight="1" x14ac:dyDescent="0.3"/>
    <row r="125" ht="14.4" customHeight="1" x14ac:dyDescent="0.3"/>
    <row r="126" ht="14.4" customHeight="1" x14ac:dyDescent="0.3"/>
    <row r="127" ht="14.4" customHeight="1" x14ac:dyDescent="0.3"/>
    <row r="128" ht="14.4" customHeight="1" x14ac:dyDescent="0.3"/>
    <row r="129" ht="14.4" customHeight="1" x14ac:dyDescent="0.3"/>
    <row r="130" ht="14.4" customHeight="1" x14ac:dyDescent="0.3"/>
    <row r="131" ht="14.4" customHeight="1" x14ac:dyDescent="0.3"/>
    <row r="132" ht="14.4" customHeight="1" x14ac:dyDescent="0.3"/>
    <row r="133" ht="14.4" customHeight="1" x14ac:dyDescent="0.3"/>
    <row r="134" ht="14.4" customHeight="1" x14ac:dyDescent="0.3"/>
    <row r="135" ht="14.4" customHeight="1" x14ac:dyDescent="0.3"/>
    <row r="136" ht="14.4" customHeight="1" x14ac:dyDescent="0.3"/>
    <row r="137" ht="14.4" customHeight="1" x14ac:dyDescent="0.3"/>
    <row r="138" ht="14.4" customHeight="1" x14ac:dyDescent="0.3"/>
    <row r="139" ht="14.4" customHeight="1" x14ac:dyDescent="0.3"/>
    <row r="140" ht="14.4" customHeight="1" x14ac:dyDescent="0.3"/>
    <row r="141" ht="14.4" customHeight="1" x14ac:dyDescent="0.3"/>
    <row r="142" ht="14.4" customHeight="1" x14ac:dyDescent="0.3"/>
    <row r="143" ht="14.4" customHeight="1" x14ac:dyDescent="0.3"/>
    <row r="144" ht="14.4" customHeight="1" x14ac:dyDescent="0.3"/>
  </sheetData>
  <mergeCells count="4">
    <mergeCell ref="B30:I31"/>
    <mergeCell ref="B25:I26"/>
    <mergeCell ref="A19:J21"/>
    <mergeCell ref="D16:G1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2"/>
  <sheetViews>
    <sheetView view="pageBreakPreview" topLeftCell="A61" zoomScaleSheetLayoutView="100" workbookViewId="0">
      <selection activeCell="E90" sqref="E90"/>
    </sheetView>
  </sheetViews>
  <sheetFormatPr defaultRowHeight="13.2" x14ac:dyDescent="0.25"/>
  <cols>
    <col min="1" max="1" width="6.44140625" customWidth="1"/>
    <col min="2" max="2" width="56.88671875" customWidth="1"/>
    <col min="3" max="3" width="10.109375" customWidth="1"/>
    <col min="4" max="4" width="5" customWidth="1"/>
    <col min="5" max="5" width="6.6640625" customWidth="1"/>
    <col min="6" max="6" width="11.88671875" bestFit="1" customWidth="1"/>
    <col min="7" max="7" width="15.44140625" customWidth="1"/>
    <col min="9" max="9" width="7.6640625" style="38" customWidth="1"/>
    <col min="10" max="10" width="8.6640625" style="38" customWidth="1"/>
    <col min="11" max="11" width="7" style="38" bestFit="1" customWidth="1"/>
    <col min="12" max="12" width="9.109375" style="55"/>
    <col min="13" max="13" width="7.88671875" style="55" bestFit="1" customWidth="1"/>
    <col min="14" max="14" width="11.109375" bestFit="1" customWidth="1"/>
    <col min="15" max="16" width="9.33203125" bestFit="1" customWidth="1"/>
  </cols>
  <sheetData>
    <row r="1" spans="1:7" x14ac:dyDescent="0.25">
      <c r="A1" s="240"/>
      <c r="B1" s="240"/>
      <c r="C1" s="240"/>
      <c r="D1" s="240"/>
      <c r="E1" s="240"/>
      <c r="F1" s="240"/>
      <c r="G1" s="240"/>
    </row>
    <row r="2" spans="1:7" x14ac:dyDescent="0.25">
      <c r="A2" s="240"/>
      <c r="B2" s="240"/>
      <c r="C2" s="240"/>
      <c r="D2" s="240"/>
      <c r="E2" s="240"/>
      <c r="F2" s="240"/>
      <c r="G2" s="240"/>
    </row>
    <row r="3" spans="1:7" x14ac:dyDescent="0.25">
      <c r="A3" s="240"/>
      <c r="B3" s="240"/>
      <c r="C3" s="240"/>
      <c r="D3" s="240"/>
      <c r="E3" s="240"/>
      <c r="F3" s="240"/>
      <c r="G3" s="240"/>
    </row>
    <row r="4" spans="1:7" x14ac:dyDescent="0.25">
      <c r="A4" s="240"/>
      <c r="B4" s="240"/>
      <c r="C4" s="240"/>
      <c r="D4" s="240"/>
      <c r="E4" s="240"/>
      <c r="F4" s="240"/>
      <c r="G4" s="240"/>
    </row>
    <row r="5" spans="1:7" x14ac:dyDescent="0.25">
      <c r="A5" s="240"/>
      <c r="B5" s="240"/>
      <c r="C5" s="240"/>
      <c r="D5" s="240"/>
      <c r="E5" s="240"/>
      <c r="F5" s="240"/>
      <c r="G5" s="240"/>
    </row>
    <row r="6" spans="1:7" x14ac:dyDescent="0.25">
      <c r="A6" s="240"/>
      <c r="B6" s="240"/>
      <c r="C6" s="240"/>
      <c r="D6" s="240"/>
      <c r="E6" s="240"/>
      <c r="F6" s="240"/>
      <c r="G6" s="240"/>
    </row>
    <row r="7" spans="1:7" x14ac:dyDescent="0.25">
      <c r="A7" s="240"/>
      <c r="B7" s="240"/>
      <c r="C7" s="240"/>
      <c r="D7" s="240"/>
      <c r="E7" s="240"/>
      <c r="F7" s="240"/>
      <c r="G7" s="240"/>
    </row>
    <row r="8" spans="1:7" x14ac:dyDescent="0.25">
      <c r="A8" s="240"/>
      <c r="B8" s="240"/>
      <c r="C8" s="240"/>
      <c r="D8" s="240"/>
      <c r="E8" s="240"/>
      <c r="F8" s="240"/>
      <c r="G8" s="240"/>
    </row>
    <row r="9" spans="1:7" x14ac:dyDescent="0.25">
      <c r="A9" s="240"/>
      <c r="B9" s="240"/>
      <c r="C9" s="240"/>
      <c r="D9" s="240"/>
      <c r="E9" s="240"/>
      <c r="F9" s="240"/>
      <c r="G9" s="240"/>
    </row>
    <row r="10" spans="1:7" x14ac:dyDescent="0.25">
      <c r="A10" s="241" t="s">
        <v>57</v>
      </c>
      <c r="B10" s="241"/>
      <c r="C10" s="241"/>
      <c r="D10" s="241"/>
      <c r="E10" s="241"/>
      <c r="F10" s="241"/>
      <c r="G10" s="241"/>
    </row>
    <row r="11" spans="1:7" x14ac:dyDescent="0.25">
      <c r="A11" s="241" t="s">
        <v>58</v>
      </c>
      <c r="B11" s="241"/>
      <c r="C11" s="241"/>
      <c r="D11" s="241"/>
      <c r="E11" s="241"/>
      <c r="F11" s="241"/>
      <c r="G11" s="241"/>
    </row>
    <row r="12" spans="1:7" x14ac:dyDescent="0.25">
      <c r="A12" s="47"/>
      <c r="B12" s="47"/>
      <c r="C12" s="47"/>
      <c r="D12" s="47"/>
      <c r="E12" s="47"/>
      <c r="F12" s="47"/>
      <c r="G12" s="47"/>
    </row>
    <row r="13" spans="1:7" x14ac:dyDescent="0.25">
      <c r="A13" s="47"/>
      <c r="B13" s="241" t="s">
        <v>93</v>
      </c>
      <c r="C13" s="241"/>
      <c r="D13" s="241"/>
      <c r="E13" s="241"/>
      <c r="F13" s="241"/>
      <c r="G13" s="66" t="s">
        <v>116</v>
      </c>
    </row>
    <row r="14" spans="1:7" ht="21.75" customHeight="1" thickBot="1" x14ac:dyDescent="0.3">
      <c r="A14" s="242" t="s">
        <v>118</v>
      </c>
      <c r="B14" s="242"/>
      <c r="C14" s="242"/>
      <c r="D14" s="242"/>
      <c r="E14" s="242"/>
      <c r="F14" s="242"/>
      <c r="G14" s="242"/>
    </row>
    <row r="15" spans="1:7" x14ac:dyDescent="0.25">
      <c r="A15" s="238" t="s">
        <v>34</v>
      </c>
      <c r="B15" s="238" t="s">
        <v>22</v>
      </c>
      <c r="C15" s="238" t="s">
        <v>2</v>
      </c>
      <c r="D15" s="238" t="s">
        <v>3</v>
      </c>
      <c r="E15" s="238" t="s">
        <v>36</v>
      </c>
      <c r="F15" s="48" t="s">
        <v>4</v>
      </c>
      <c r="G15" s="231" t="s">
        <v>5</v>
      </c>
    </row>
    <row r="16" spans="1:7" ht="13.8" thickBot="1" x14ac:dyDescent="0.3">
      <c r="A16" s="239"/>
      <c r="B16" s="239"/>
      <c r="C16" s="239"/>
      <c r="D16" s="239"/>
      <c r="E16" s="239"/>
      <c r="F16" s="23" t="s">
        <v>59</v>
      </c>
      <c r="G16" s="232"/>
    </row>
    <row r="17" spans="1:16" x14ac:dyDescent="0.25">
      <c r="A17" s="16">
        <v>0</v>
      </c>
      <c r="B17" s="237" t="s">
        <v>31</v>
      </c>
      <c r="C17" s="237"/>
      <c r="D17" s="237"/>
      <c r="E17" s="17"/>
      <c r="F17" s="17"/>
      <c r="G17" s="18" t="e">
        <f>SUM(G18:G20)</f>
        <v>#REF!</v>
      </c>
      <c r="I17" s="39" t="s">
        <v>28</v>
      </c>
      <c r="J17" s="39" t="s">
        <v>29</v>
      </c>
      <c r="K17" s="39" t="s">
        <v>30</v>
      </c>
    </row>
    <row r="18" spans="1:16" ht="24" customHeight="1" x14ac:dyDescent="0.25">
      <c r="A18" s="9" t="s">
        <v>32</v>
      </c>
      <c r="B18" s="10" t="e">
        <f>IF(C18="","",VLOOKUP(C18,#REF!,2,FALSE))</f>
        <v>#REF!</v>
      </c>
      <c r="C18" s="11" t="s">
        <v>6</v>
      </c>
      <c r="D18" s="12" t="s">
        <v>7</v>
      </c>
      <c r="E18" s="13">
        <f>I18*J18*K18</f>
        <v>240</v>
      </c>
      <c r="F18" s="14" t="e">
        <f>IF(C18="","",VLOOKUP(C18,#REF!,2,FALSE))</f>
        <v>#REF!</v>
      </c>
      <c r="G18" s="15" t="e">
        <f>E18*F18</f>
        <v>#REF!</v>
      </c>
      <c r="I18" s="38">
        <v>40</v>
      </c>
      <c r="J18" s="38">
        <v>6</v>
      </c>
      <c r="K18" s="38">
        <v>1</v>
      </c>
    </row>
    <row r="19" spans="1:16" x14ac:dyDescent="0.25">
      <c r="A19" s="9" t="s">
        <v>33</v>
      </c>
      <c r="B19" s="10" t="e">
        <f>IF(C19="","",VLOOKUP(C19,#REF!,2,FALSE))</f>
        <v>#REF!</v>
      </c>
      <c r="C19" s="11" t="s">
        <v>11</v>
      </c>
      <c r="D19" s="12" t="s">
        <v>7</v>
      </c>
      <c r="E19" s="13">
        <f>I19*J19*K19</f>
        <v>960</v>
      </c>
      <c r="F19" s="14" t="e">
        <f>IF(C19="","",VLOOKUP(C19,#REF!,2,FALSE))</f>
        <v>#REF!</v>
      </c>
      <c r="G19" s="15" t="e">
        <f>E19*F19</f>
        <v>#REF!</v>
      </c>
      <c r="I19" s="38">
        <v>160</v>
      </c>
      <c r="J19" s="38">
        <v>6</v>
      </c>
      <c r="K19" s="38">
        <v>1</v>
      </c>
    </row>
    <row r="20" spans="1:16" x14ac:dyDescent="0.25">
      <c r="A20" s="9" t="s">
        <v>60</v>
      </c>
      <c r="B20" s="10" t="e">
        <f>IF(C20="","",VLOOKUP(C20,#REF!,2,FALSE))</f>
        <v>#REF!</v>
      </c>
      <c r="C20" s="11" t="s">
        <v>10</v>
      </c>
      <c r="D20" s="12" t="s">
        <v>7</v>
      </c>
      <c r="E20" s="13">
        <f>I20*J20*K20</f>
        <v>960</v>
      </c>
      <c r="F20" s="14" t="e">
        <f>IF(C20="","",VLOOKUP(C20,#REF!,2,FALSE))</f>
        <v>#REF!</v>
      </c>
      <c r="G20" s="15" t="e">
        <f>E20*F20</f>
        <v>#REF!</v>
      </c>
      <c r="I20" s="38">
        <v>160</v>
      </c>
      <c r="J20" s="38">
        <v>6</v>
      </c>
      <c r="K20" s="38">
        <v>1</v>
      </c>
    </row>
    <row r="21" spans="1:16" x14ac:dyDescent="0.25">
      <c r="A21" s="20">
        <v>1</v>
      </c>
      <c r="B21" s="233" t="s">
        <v>88</v>
      </c>
      <c r="C21" s="233"/>
      <c r="D21" s="233"/>
      <c r="E21" s="21"/>
      <c r="F21" s="21"/>
      <c r="G21" s="22" t="e">
        <f>SUM(G22:G29)</f>
        <v>#REF!</v>
      </c>
      <c r="H21" s="1"/>
      <c r="I21" s="39"/>
      <c r="J21" s="39"/>
      <c r="K21" s="39"/>
      <c r="L21" s="55">
        <v>1</v>
      </c>
      <c r="M21" s="56" t="s">
        <v>39</v>
      </c>
      <c r="N21" s="1"/>
      <c r="O21" s="1"/>
      <c r="P21" s="1"/>
    </row>
    <row r="22" spans="1:16" ht="12.75" customHeight="1" x14ac:dyDescent="0.25">
      <c r="A22" s="9" t="s">
        <v>0</v>
      </c>
      <c r="B22" s="10" t="s">
        <v>25</v>
      </c>
      <c r="C22" s="11"/>
      <c r="D22" s="12" t="s">
        <v>7</v>
      </c>
      <c r="E22" s="13">
        <f>I22*J22*K22</f>
        <v>40</v>
      </c>
      <c r="F22" s="14">
        <v>53.9</v>
      </c>
      <c r="G22" s="15">
        <f t="shared" ref="G22:G29" si="0">E22*F22</f>
        <v>2156</v>
      </c>
      <c r="H22" s="1"/>
      <c r="I22" s="38">
        <v>40</v>
      </c>
      <c r="J22" s="38">
        <v>1</v>
      </c>
      <c r="K22" s="38">
        <v>1</v>
      </c>
      <c r="L22" s="38"/>
      <c r="M22" s="38"/>
      <c r="N22" s="6">
        <v>3719.74</v>
      </c>
      <c r="O22" s="4">
        <f>N22/160</f>
        <v>23.248374999999999</v>
      </c>
      <c r="P22" s="4">
        <f>O22+O22*1.14</f>
        <v>49.751522499999993</v>
      </c>
    </row>
    <row r="23" spans="1:16" x14ac:dyDescent="0.25">
      <c r="A23" s="9" t="s">
        <v>1</v>
      </c>
      <c r="B23" s="10" t="s">
        <v>26</v>
      </c>
      <c r="C23" s="11"/>
      <c r="D23" s="12" t="s">
        <v>7</v>
      </c>
      <c r="E23" s="13">
        <f t="shared" ref="E23:E29" si="1">I23*J23*K23</f>
        <v>160</v>
      </c>
      <c r="F23" s="14">
        <v>53.9</v>
      </c>
      <c r="G23" s="15">
        <f t="shared" si="0"/>
        <v>8624</v>
      </c>
      <c r="H23" s="1"/>
      <c r="I23" s="38">
        <v>160</v>
      </c>
      <c r="J23" s="38">
        <v>1</v>
      </c>
      <c r="K23" s="38">
        <v>1</v>
      </c>
      <c r="N23" s="4">
        <v>2076</v>
      </c>
      <c r="O23" s="4">
        <f>N23/160</f>
        <v>12.975</v>
      </c>
      <c r="P23" s="4">
        <f>O23+O23*1.14</f>
        <v>27.766500000000001</v>
      </c>
    </row>
    <row r="24" spans="1:16" x14ac:dyDescent="0.25">
      <c r="A24" s="9" t="s">
        <v>13</v>
      </c>
      <c r="B24" s="10" t="s">
        <v>27</v>
      </c>
      <c r="C24" s="11"/>
      <c r="D24" s="12" t="s">
        <v>7</v>
      </c>
      <c r="E24" s="13">
        <f t="shared" si="1"/>
        <v>0</v>
      </c>
      <c r="F24" s="14">
        <v>53.9</v>
      </c>
      <c r="G24" s="15">
        <f t="shared" si="0"/>
        <v>0</v>
      </c>
      <c r="H24" s="1"/>
      <c r="I24" s="38">
        <v>160</v>
      </c>
      <c r="J24" s="38">
        <v>1</v>
      </c>
      <c r="K24" s="38">
        <v>0</v>
      </c>
      <c r="P24">
        <v>50</v>
      </c>
    </row>
    <row r="25" spans="1:16" ht="12.75" customHeight="1" x14ac:dyDescent="0.25">
      <c r="A25" s="9" t="s">
        <v>14</v>
      </c>
      <c r="B25" s="10" t="e">
        <f>IF(C25="","",VLOOKUP(C25,#REF!,2,FALSE))</f>
        <v>#REF!</v>
      </c>
      <c r="C25" s="11" t="s">
        <v>8</v>
      </c>
      <c r="D25" s="12" t="s">
        <v>7</v>
      </c>
      <c r="E25" s="13">
        <f t="shared" si="1"/>
        <v>80</v>
      </c>
      <c r="F25" s="14" t="e">
        <f>IF(C25="","",VLOOKUP(C25,#REF!,2,FALSE))</f>
        <v>#REF!</v>
      </c>
      <c r="G25" s="15" t="e">
        <f t="shared" si="0"/>
        <v>#REF!</v>
      </c>
      <c r="H25" s="1"/>
      <c r="I25" s="38">
        <v>80</v>
      </c>
      <c r="J25" s="38">
        <v>1</v>
      </c>
      <c r="K25" s="39">
        <v>1</v>
      </c>
    </row>
    <row r="26" spans="1:16" x14ac:dyDescent="0.25">
      <c r="A26" s="9" t="s">
        <v>15</v>
      </c>
      <c r="B26" s="10" t="e">
        <f>IF(C26="","",VLOOKUP(C26,#REF!,2,FALSE))</f>
        <v>#REF!</v>
      </c>
      <c r="C26" s="11" t="s">
        <v>9</v>
      </c>
      <c r="D26" s="12" t="s">
        <v>7</v>
      </c>
      <c r="E26" s="13">
        <f t="shared" si="1"/>
        <v>160</v>
      </c>
      <c r="F26" s="14" t="e">
        <f>IF(C26="","",VLOOKUP(C26,#REF!,2,FALSE))</f>
        <v>#REF!</v>
      </c>
      <c r="G26" s="15" t="e">
        <f t="shared" si="0"/>
        <v>#REF!</v>
      </c>
      <c r="H26" s="1"/>
      <c r="I26" s="38">
        <v>160</v>
      </c>
      <c r="J26" s="38">
        <v>1</v>
      </c>
      <c r="K26" s="39">
        <v>1</v>
      </c>
    </row>
    <row r="27" spans="1:16" x14ac:dyDescent="0.25">
      <c r="A27" s="9" t="s">
        <v>16</v>
      </c>
      <c r="B27" s="10" t="e">
        <f>IF(C27="","",VLOOKUP(C27,#REF!,2,FALSE))</f>
        <v>#REF!</v>
      </c>
      <c r="C27" s="11" t="s">
        <v>19</v>
      </c>
      <c r="D27" s="12" t="s">
        <v>7</v>
      </c>
      <c r="E27" s="13">
        <f t="shared" si="1"/>
        <v>0</v>
      </c>
      <c r="F27" s="14" t="e">
        <f>IF(C27="","",VLOOKUP(C27,#REF!,2,FALSE))</f>
        <v>#REF!</v>
      </c>
      <c r="G27" s="15" t="e">
        <f t="shared" si="0"/>
        <v>#REF!</v>
      </c>
      <c r="H27" s="1"/>
      <c r="I27" s="38">
        <v>160</v>
      </c>
      <c r="J27" s="38">
        <v>1</v>
      </c>
      <c r="K27" s="39">
        <v>0</v>
      </c>
    </row>
    <row r="28" spans="1:16" x14ac:dyDescent="0.25">
      <c r="A28" s="9" t="s">
        <v>17</v>
      </c>
      <c r="B28" s="10" t="e">
        <f>IF(C28="","",VLOOKUP(C28,#REF!,2,FALSE))</f>
        <v>#REF!</v>
      </c>
      <c r="C28" s="11" t="s">
        <v>20</v>
      </c>
      <c r="D28" s="12" t="s">
        <v>7</v>
      </c>
      <c r="E28" s="13">
        <f t="shared" si="1"/>
        <v>0</v>
      </c>
      <c r="F28" s="14" t="e">
        <f>IF(C28="","",VLOOKUP(C28,#REF!,2,FALSE))</f>
        <v>#REF!</v>
      </c>
      <c r="G28" s="15" t="e">
        <f t="shared" si="0"/>
        <v>#REF!</v>
      </c>
      <c r="H28" s="1"/>
      <c r="I28" s="38">
        <v>160</v>
      </c>
      <c r="J28" s="38">
        <v>1</v>
      </c>
      <c r="K28" s="39">
        <v>0</v>
      </c>
    </row>
    <row r="29" spans="1:16" x14ac:dyDescent="0.25">
      <c r="A29" s="9" t="s">
        <v>18</v>
      </c>
      <c r="B29" s="10" t="e">
        <f>IF(C29="","",VLOOKUP(C29,#REF!,2,FALSE))</f>
        <v>#REF!</v>
      </c>
      <c r="C29" s="11" t="s">
        <v>12</v>
      </c>
      <c r="D29" s="12"/>
      <c r="E29" s="13">
        <f t="shared" si="1"/>
        <v>0</v>
      </c>
      <c r="F29" s="14" t="e">
        <f>IF(C29="","",VLOOKUP(C29,#REF!,2,FALSE))</f>
        <v>#REF!</v>
      </c>
      <c r="G29" s="15" t="e">
        <f t="shared" si="0"/>
        <v>#REF!</v>
      </c>
      <c r="H29" s="1"/>
      <c r="I29" s="38">
        <v>160</v>
      </c>
      <c r="J29" s="38">
        <v>1</v>
      </c>
      <c r="K29" s="39">
        <v>0</v>
      </c>
    </row>
    <row r="30" spans="1:16" x14ac:dyDescent="0.25">
      <c r="A30" s="20">
        <v>2</v>
      </c>
      <c r="B30" s="233" t="s">
        <v>89</v>
      </c>
      <c r="C30" s="233"/>
      <c r="D30" s="233"/>
      <c r="E30" s="21"/>
      <c r="F30" s="21"/>
      <c r="G30" s="22" t="e">
        <f>SUM(G31:G39)</f>
        <v>#REF!</v>
      </c>
      <c r="H30" s="3"/>
      <c r="I30" s="39"/>
      <c r="J30" s="39"/>
      <c r="K30" s="39"/>
      <c r="L30" s="55">
        <v>1</v>
      </c>
      <c r="M30" s="56" t="s">
        <v>40</v>
      </c>
    </row>
    <row r="31" spans="1:16" ht="12" customHeight="1" x14ac:dyDescent="0.25">
      <c r="A31" s="9" t="s">
        <v>61</v>
      </c>
      <c r="B31" s="10" t="s">
        <v>25</v>
      </c>
      <c r="C31" s="11"/>
      <c r="D31" s="12" t="s">
        <v>7</v>
      </c>
      <c r="E31" s="13">
        <f>I31*J31*K31</f>
        <v>40</v>
      </c>
      <c r="F31" s="14">
        <v>53.9</v>
      </c>
      <c r="G31" s="15">
        <f t="shared" ref="G31:G38" si="2">E31*F31</f>
        <v>2156</v>
      </c>
      <c r="H31" s="3"/>
      <c r="I31" s="38">
        <v>40</v>
      </c>
      <c r="J31" s="38">
        <v>1</v>
      </c>
      <c r="K31" s="38">
        <v>1</v>
      </c>
      <c r="L31" s="38"/>
      <c r="M31" s="38"/>
    </row>
    <row r="32" spans="1:16" x14ac:dyDescent="0.25">
      <c r="A32" s="9" t="s">
        <v>62</v>
      </c>
      <c r="B32" s="10" t="s">
        <v>26</v>
      </c>
      <c r="C32" s="11"/>
      <c r="D32" s="12" t="s">
        <v>7</v>
      </c>
      <c r="E32" s="13">
        <f t="shared" ref="E32:E38" si="3">I32*J32*K32</f>
        <v>40</v>
      </c>
      <c r="F32" s="14">
        <v>53.9</v>
      </c>
      <c r="G32" s="15">
        <f t="shared" si="2"/>
        <v>2156</v>
      </c>
      <c r="H32" s="3"/>
      <c r="I32" s="38">
        <v>40</v>
      </c>
      <c r="J32" s="38">
        <v>1</v>
      </c>
      <c r="K32" s="38">
        <v>1</v>
      </c>
    </row>
    <row r="33" spans="1:13" x14ac:dyDescent="0.25">
      <c r="A33" s="9" t="s">
        <v>63</v>
      </c>
      <c r="B33" s="10" t="s">
        <v>27</v>
      </c>
      <c r="C33" s="11"/>
      <c r="D33" s="12" t="s">
        <v>7</v>
      </c>
      <c r="E33" s="13">
        <f t="shared" si="3"/>
        <v>40</v>
      </c>
      <c r="F33" s="14">
        <v>53.9</v>
      </c>
      <c r="G33" s="15">
        <f t="shared" si="2"/>
        <v>2156</v>
      </c>
      <c r="H33" s="3"/>
      <c r="I33" s="38">
        <v>40</v>
      </c>
      <c r="J33" s="38">
        <v>1</v>
      </c>
      <c r="K33" s="38">
        <v>1</v>
      </c>
    </row>
    <row r="34" spans="1:13" ht="12.75" customHeight="1" x14ac:dyDescent="0.25">
      <c r="A34" s="9" t="s">
        <v>64</v>
      </c>
      <c r="B34" s="10" t="e">
        <f>IF(C34="","",VLOOKUP(C34,#REF!,2,FALSE))</f>
        <v>#REF!</v>
      </c>
      <c r="C34" s="11" t="s">
        <v>8</v>
      </c>
      <c r="D34" s="12" t="s">
        <v>7</v>
      </c>
      <c r="E34" s="13">
        <f t="shared" si="3"/>
        <v>40</v>
      </c>
      <c r="F34" s="14" t="e">
        <f>IF(C34="","",VLOOKUP(C34,#REF!,2,FALSE))</f>
        <v>#REF!</v>
      </c>
      <c r="G34" s="15" t="e">
        <f t="shared" si="2"/>
        <v>#REF!</v>
      </c>
      <c r="H34" s="3"/>
      <c r="I34" s="38">
        <v>40</v>
      </c>
      <c r="J34" s="38">
        <v>1</v>
      </c>
      <c r="K34" s="38">
        <v>1</v>
      </c>
    </row>
    <row r="35" spans="1:13" x14ac:dyDescent="0.25">
      <c r="A35" s="9" t="s">
        <v>65</v>
      </c>
      <c r="B35" s="10" t="e">
        <f>IF(C35="","",VLOOKUP(C35,#REF!,2,FALSE))</f>
        <v>#REF!</v>
      </c>
      <c r="C35" s="11" t="s">
        <v>9</v>
      </c>
      <c r="D35" s="12" t="s">
        <v>7</v>
      </c>
      <c r="E35" s="13">
        <f t="shared" si="3"/>
        <v>80</v>
      </c>
      <c r="F35" s="14" t="e">
        <f>IF(C35="","",VLOOKUP(C35,#REF!,2,FALSE))</f>
        <v>#REF!</v>
      </c>
      <c r="G35" s="15" t="e">
        <f t="shared" si="2"/>
        <v>#REF!</v>
      </c>
      <c r="H35" s="3"/>
      <c r="I35" s="38">
        <v>80</v>
      </c>
      <c r="J35" s="38">
        <v>1</v>
      </c>
      <c r="K35" s="38">
        <v>1</v>
      </c>
    </row>
    <row r="36" spans="1:13" x14ac:dyDescent="0.25">
      <c r="A36" s="9" t="s">
        <v>66</v>
      </c>
      <c r="B36" s="10" t="e">
        <f>IF(C36="","",VLOOKUP(C36,#REF!,2,FALSE))</f>
        <v>#REF!</v>
      </c>
      <c r="C36" s="11" t="s">
        <v>19</v>
      </c>
      <c r="D36" s="12" t="s">
        <v>7</v>
      </c>
      <c r="E36" s="13">
        <f t="shared" si="3"/>
        <v>0</v>
      </c>
      <c r="F36" s="14" t="e">
        <f>IF(C36="","",VLOOKUP(C36,#REF!,2,FALSE))</f>
        <v>#REF!</v>
      </c>
      <c r="G36" s="15" t="e">
        <f t="shared" si="2"/>
        <v>#REF!</v>
      </c>
      <c r="H36" s="3"/>
      <c r="I36" s="38">
        <v>0</v>
      </c>
      <c r="J36" s="38">
        <v>1</v>
      </c>
      <c r="K36" s="38">
        <v>1</v>
      </c>
    </row>
    <row r="37" spans="1:13" x14ac:dyDescent="0.25">
      <c r="A37" s="9" t="s">
        <v>67</v>
      </c>
      <c r="B37" s="10" t="e">
        <f>IF(C37="","",VLOOKUP(C37,#REF!,2,FALSE))</f>
        <v>#REF!</v>
      </c>
      <c r="C37" s="11" t="s">
        <v>20</v>
      </c>
      <c r="D37" s="12" t="s">
        <v>7</v>
      </c>
      <c r="E37" s="13">
        <f t="shared" si="3"/>
        <v>40</v>
      </c>
      <c r="F37" s="14" t="e">
        <f>IF(C37="","",VLOOKUP(C37,#REF!,2,FALSE))</f>
        <v>#REF!</v>
      </c>
      <c r="G37" s="15" t="e">
        <f t="shared" si="2"/>
        <v>#REF!</v>
      </c>
      <c r="H37" s="3"/>
      <c r="I37" s="38">
        <v>40</v>
      </c>
      <c r="J37" s="38">
        <v>1</v>
      </c>
      <c r="K37" s="38">
        <v>1</v>
      </c>
    </row>
    <row r="38" spans="1:13" x14ac:dyDescent="0.25">
      <c r="A38" s="9" t="s">
        <v>68</v>
      </c>
      <c r="B38" s="10" t="e">
        <f>IF(C38="","",VLOOKUP(C38,#REF!,2,FALSE))</f>
        <v>#REF!</v>
      </c>
      <c r="C38" s="11" t="s">
        <v>12</v>
      </c>
      <c r="D38" s="12"/>
      <c r="E38" s="13">
        <f t="shared" si="3"/>
        <v>80</v>
      </c>
      <c r="F38" s="14" t="e">
        <f>IF(C38="","",VLOOKUP(C38,#REF!,2,FALSE))</f>
        <v>#REF!</v>
      </c>
      <c r="G38" s="15" t="e">
        <f t="shared" si="2"/>
        <v>#REF!</v>
      </c>
      <c r="H38" s="3"/>
      <c r="I38" s="38">
        <v>80</v>
      </c>
      <c r="J38" s="38">
        <v>1</v>
      </c>
      <c r="K38" s="38">
        <v>1</v>
      </c>
    </row>
    <row r="39" spans="1:13" ht="24" customHeight="1" x14ac:dyDescent="0.25">
      <c r="A39" s="9" t="s">
        <v>69</v>
      </c>
      <c r="B39" s="10" t="e">
        <f>IF(C39="","",VLOOKUP(C39,#REF!,2,FALSE))</f>
        <v>#REF!</v>
      </c>
      <c r="C39" s="11" t="s">
        <v>24</v>
      </c>
      <c r="D39" s="12"/>
      <c r="E39" s="13">
        <f>I39*J39*K39</f>
        <v>40</v>
      </c>
      <c r="F39" s="14" t="e">
        <f>IF(C39="","",VLOOKUP(C39,#REF!,2,FALSE))</f>
        <v>#REF!</v>
      </c>
      <c r="G39" s="15" t="e">
        <f>E39*F39</f>
        <v>#REF!</v>
      </c>
      <c r="H39" s="3"/>
      <c r="I39" s="38">
        <v>40</v>
      </c>
      <c r="J39" s="38">
        <v>1</v>
      </c>
      <c r="K39" s="38">
        <v>1</v>
      </c>
    </row>
    <row r="40" spans="1:13" ht="24" customHeight="1" x14ac:dyDescent="0.25">
      <c r="A40" s="20">
        <v>3</v>
      </c>
      <c r="B40" s="236" t="s">
        <v>96</v>
      </c>
      <c r="C40" s="236"/>
      <c r="D40" s="236"/>
      <c r="E40" s="236"/>
      <c r="F40" s="236"/>
      <c r="G40" s="22" t="e">
        <f>SUM(G41:G50)</f>
        <v>#REF!</v>
      </c>
      <c r="H40" s="3"/>
      <c r="I40" s="39"/>
      <c r="J40" s="39"/>
      <c r="K40" s="39"/>
      <c r="L40" s="55">
        <v>1</v>
      </c>
      <c r="M40" s="56" t="s">
        <v>42</v>
      </c>
    </row>
    <row r="41" spans="1:13" x14ac:dyDescent="0.25">
      <c r="A41" s="9" t="s">
        <v>70</v>
      </c>
      <c r="B41" s="10" t="s">
        <v>25</v>
      </c>
      <c r="C41" s="11"/>
      <c r="D41" s="12" t="s">
        <v>7</v>
      </c>
      <c r="E41" s="13">
        <f>I41*J41*K41</f>
        <v>40</v>
      </c>
      <c r="F41" s="14">
        <v>53.9</v>
      </c>
      <c r="G41" s="15">
        <f t="shared" ref="G41:G50" si="4">E41*F41</f>
        <v>2156</v>
      </c>
      <c r="H41" s="3"/>
      <c r="I41" s="38">
        <v>40</v>
      </c>
      <c r="J41" s="38">
        <v>1</v>
      </c>
      <c r="K41" s="38">
        <v>1</v>
      </c>
      <c r="M41" s="38"/>
    </row>
    <row r="42" spans="1:13" x14ac:dyDescent="0.25">
      <c r="A42" s="9" t="s">
        <v>71</v>
      </c>
      <c r="B42" s="10" t="s">
        <v>26</v>
      </c>
      <c r="C42" s="11"/>
      <c r="D42" s="12" t="s">
        <v>7</v>
      </c>
      <c r="E42" s="13">
        <f t="shared" ref="E42:E50" si="5">I42*J42*K42</f>
        <v>40</v>
      </c>
      <c r="F42" s="14">
        <v>53.9</v>
      </c>
      <c r="G42" s="15">
        <f t="shared" si="4"/>
        <v>2156</v>
      </c>
      <c r="H42" s="3"/>
      <c r="I42" s="38">
        <v>40</v>
      </c>
      <c r="J42" s="38">
        <v>1</v>
      </c>
      <c r="K42" s="38">
        <v>1</v>
      </c>
      <c r="M42" s="38"/>
    </row>
    <row r="43" spans="1:13" x14ac:dyDescent="0.25">
      <c r="A43" s="9" t="s">
        <v>72</v>
      </c>
      <c r="B43" s="10" t="s">
        <v>27</v>
      </c>
      <c r="C43" s="11"/>
      <c r="D43" s="12" t="s">
        <v>7</v>
      </c>
      <c r="E43" s="13">
        <f t="shared" si="5"/>
        <v>40</v>
      </c>
      <c r="F43" s="14">
        <v>53.9</v>
      </c>
      <c r="G43" s="15">
        <f t="shared" si="4"/>
        <v>2156</v>
      </c>
      <c r="H43" s="3"/>
      <c r="I43" s="38">
        <v>40</v>
      </c>
      <c r="J43" s="38">
        <v>1</v>
      </c>
      <c r="K43" s="38">
        <v>1</v>
      </c>
      <c r="M43" s="38"/>
    </row>
    <row r="44" spans="1:13" ht="12.75" customHeight="1" x14ac:dyDescent="0.25">
      <c r="A44" s="9" t="s">
        <v>73</v>
      </c>
      <c r="B44" s="10" t="e">
        <f>IF(C44="","",VLOOKUP(C44,#REF!,2,FALSE))</f>
        <v>#REF!</v>
      </c>
      <c r="C44" s="11" t="s">
        <v>8</v>
      </c>
      <c r="D44" s="12" t="s">
        <v>7</v>
      </c>
      <c r="E44" s="13">
        <f t="shared" si="5"/>
        <v>160</v>
      </c>
      <c r="F44" s="14" t="e">
        <f>IF(C44="","",VLOOKUP(C44,#REF!,2,FALSE))</f>
        <v>#REF!</v>
      </c>
      <c r="G44" s="15" t="e">
        <f t="shared" si="4"/>
        <v>#REF!</v>
      </c>
      <c r="H44" s="3"/>
      <c r="I44" s="38">
        <v>160</v>
      </c>
      <c r="J44" s="38">
        <v>1</v>
      </c>
      <c r="K44" s="38">
        <v>1</v>
      </c>
      <c r="M44" s="38"/>
    </row>
    <row r="45" spans="1:13" x14ac:dyDescent="0.25">
      <c r="A45" s="9" t="s">
        <v>74</v>
      </c>
      <c r="B45" s="10" t="e">
        <f>IF(C45="","",VLOOKUP(C45,#REF!,2,FALSE))</f>
        <v>#REF!</v>
      </c>
      <c r="C45" s="11" t="s">
        <v>9</v>
      </c>
      <c r="D45" s="12" t="s">
        <v>7</v>
      </c>
      <c r="E45" s="13">
        <f t="shared" si="5"/>
        <v>320</v>
      </c>
      <c r="F45" s="14" t="e">
        <f>IF(C45="","",VLOOKUP(C45,#REF!,2,FALSE))</f>
        <v>#REF!</v>
      </c>
      <c r="G45" s="15" t="e">
        <f t="shared" si="4"/>
        <v>#REF!</v>
      </c>
      <c r="H45" s="3"/>
      <c r="I45" s="38">
        <v>160</v>
      </c>
      <c r="J45" s="38">
        <v>1</v>
      </c>
      <c r="K45" s="38">
        <v>2</v>
      </c>
      <c r="M45" s="38"/>
    </row>
    <row r="46" spans="1:13" x14ac:dyDescent="0.25">
      <c r="A46" s="9" t="s">
        <v>75</v>
      </c>
      <c r="B46" s="10" t="e">
        <f>IF(C46="","",VLOOKUP(C46,#REF!,2,FALSE))</f>
        <v>#REF!</v>
      </c>
      <c r="C46" s="46" t="s">
        <v>23</v>
      </c>
      <c r="D46" s="12" t="s">
        <v>7</v>
      </c>
      <c r="E46" s="13">
        <f t="shared" si="5"/>
        <v>160</v>
      </c>
      <c r="F46" s="14" t="e">
        <f>IF(C46="","",VLOOKUP(C46,#REF!,2,FALSE))</f>
        <v>#REF!</v>
      </c>
      <c r="G46" s="15" t="e">
        <f t="shared" si="4"/>
        <v>#REF!</v>
      </c>
      <c r="H46" s="3"/>
      <c r="I46" s="38">
        <v>160</v>
      </c>
      <c r="J46" s="38">
        <v>1</v>
      </c>
      <c r="K46" s="38">
        <v>1</v>
      </c>
      <c r="M46" s="38"/>
    </row>
    <row r="47" spans="1:13" x14ac:dyDescent="0.25">
      <c r="A47" s="9" t="s">
        <v>76</v>
      </c>
      <c r="B47" s="10" t="e">
        <f>IF(C47="","",VLOOKUP(C47,#REF!,2,FALSE))</f>
        <v>#REF!</v>
      </c>
      <c r="C47" s="11" t="s">
        <v>19</v>
      </c>
      <c r="D47" s="12" t="s">
        <v>7</v>
      </c>
      <c r="E47" s="13">
        <f t="shared" si="5"/>
        <v>160</v>
      </c>
      <c r="F47" s="14" t="e">
        <f>IF(C47="","",VLOOKUP(C47,#REF!,2,FALSE))</f>
        <v>#REF!</v>
      </c>
      <c r="G47" s="15" t="e">
        <f t="shared" si="4"/>
        <v>#REF!</v>
      </c>
      <c r="H47" s="3"/>
      <c r="I47" s="38">
        <v>160</v>
      </c>
      <c r="J47" s="38">
        <v>1</v>
      </c>
      <c r="K47" s="38">
        <v>1</v>
      </c>
      <c r="M47" s="38"/>
    </row>
    <row r="48" spans="1:13" x14ac:dyDescent="0.25">
      <c r="A48" s="9" t="s">
        <v>77</v>
      </c>
      <c r="B48" s="10" t="e">
        <f>IF(C48="","",VLOOKUP(C48,#REF!,2,FALSE))</f>
        <v>#REF!</v>
      </c>
      <c r="C48" s="11" t="s">
        <v>20</v>
      </c>
      <c r="D48" s="12" t="s">
        <v>7</v>
      </c>
      <c r="E48" s="13">
        <f t="shared" si="5"/>
        <v>80</v>
      </c>
      <c r="F48" s="14" t="e">
        <f>IF(C48="","",VLOOKUP(C48,#REF!,2,FALSE))</f>
        <v>#REF!</v>
      </c>
      <c r="G48" s="15" t="e">
        <f t="shared" si="4"/>
        <v>#REF!</v>
      </c>
      <c r="H48" s="3"/>
      <c r="I48" s="38">
        <v>80</v>
      </c>
      <c r="J48" s="38">
        <v>1</v>
      </c>
      <c r="K48" s="38">
        <v>1</v>
      </c>
      <c r="M48" s="38"/>
    </row>
    <row r="49" spans="1:15" x14ac:dyDescent="0.25">
      <c r="A49" s="9" t="s">
        <v>78</v>
      </c>
      <c r="B49" s="10" t="e">
        <f>IF(C49="","",VLOOKUP(C49,#REF!,2,FALSE))</f>
        <v>#REF!</v>
      </c>
      <c r="C49" s="11" t="s">
        <v>12</v>
      </c>
      <c r="D49" s="12"/>
      <c r="E49" s="13">
        <f t="shared" si="5"/>
        <v>160</v>
      </c>
      <c r="F49" s="14" t="e">
        <f>IF(C49="","",VLOOKUP(C49,#REF!,2,FALSE))</f>
        <v>#REF!</v>
      </c>
      <c r="G49" s="15" t="e">
        <f t="shared" si="4"/>
        <v>#REF!</v>
      </c>
      <c r="H49" s="3"/>
      <c r="I49" s="38">
        <v>160</v>
      </c>
      <c r="J49" s="38">
        <v>1</v>
      </c>
      <c r="K49" s="38">
        <v>1</v>
      </c>
      <c r="M49" s="38"/>
    </row>
    <row r="50" spans="1:15" x14ac:dyDescent="0.25">
      <c r="A50" s="9" t="s">
        <v>79</v>
      </c>
      <c r="B50" s="10" t="e">
        <f>IF(C50="","",VLOOKUP(C50,#REF!,2,FALSE))</f>
        <v>#REF!</v>
      </c>
      <c r="C50" s="11" t="s">
        <v>24</v>
      </c>
      <c r="D50" s="12"/>
      <c r="E50" s="13">
        <f t="shared" si="5"/>
        <v>160</v>
      </c>
      <c r="F50" s="14" t="e">
        <f>IF(C50="","",VLOOKUP(C50,#REF!,2,FALSE))</f>
        <v>#REF!</v>
      </c>
      <c r="G50" s="15" t="e">
        <f t="shared" si="4"/>
        <v>#REF!</v>
      </c>
      <c r="H50" s="3"/>
      <c r="I50" s="38">
        <v>160</v>
      </c>
      <c r="J50" s="38">
        <v>1</v>
      </c>
      <c r="K50" s="38">
        <v>1</v>
      </c>
      <c r="M50" s="38"/>
    </row>
    <row r="51" spans="1:15" ht="24" customHeight="1" x14ac:dyDescent="0.25">
      <c r="A51" s="20">
        <v>4</v>
      </c>
      <c r="B51" s="236" t="s">
        <v>95</v>
      </c>
      <c r="C51" s="236"/>
      <c r="D51" s="236"/>
      <c r="E51" s="236"/>
      <c r="F51" s="236"/>
      <c r="G51" s="22" t="e">
        <f>SUM(G52:G61)</f>
        <v>#REF!</v>
      </c>
      <c r="H51" s="3"/>
      <c r="I51" s="39"/>
      <c r="J51" s="39"/>
      <c r="K51" s="39"/>
      <c r="L51" s="55">
        <v>1</v>
      </c>
      <c r="M51" s="56" t="s">
        <v>43</v>
      </c>
    </row>
    <row r="52" spans="1:15" ht="12.75" customHeight="1" x14ac:dyDescent="0.25">
      <c r="A52" s="9" t="s">
        <v>101</v>
      </c>
      <c r="B52" s="10" t="s">
        <v>25</v>
      </c>
      <c r="C52" s="11"/>
      <c r="D52" s="12" t="s">
        <v>7</v>
      </c>
      <c r="E52" s="13">
        <f>I52*J52*K52</f>
        <v>80</v>
      </c>
      <c r="F52" s="14">
        <v>53.9</v>
      </c>
      <c r="G52" s="15">
        <f t="shared" ref="G52:G61" si="6">E52*F52</f>
        <v>4312</v>
      </c>
      <c r="H52" s="3"/>
      <c r="I52" s="38">
        <v>80</v>
      </c>
      <c r="J52" s="38">
        <v>1</v>
      </c>
      <c r="K52" s="38">
        <v>1</v>
      </c>
      <c r="M52" s="38">
        <v>40</v>
      </c>
      <c r="N52" s="38">
        <v>1</v>
      </c>
      <c r="O52" s="38">
        <v>1</v>
      </c>
    </row>
    <row r="53" spans="1:15" x14ac:dyDescent="0.25">
      <c r="A53" s="9" t="s">
        <v>102</v>
      </c>
      <c r="B53" s="10" t="s">
        <v>26</v>
      </c>
      <c r="C53" s="11"/>
      <c r="D53" s="12" t="s">
        <v>7</v>
      </c>
      <c r="E53" s="13">
        <f t="shared" ref="E53:E61" si="7">I53*J53*K53</f>
        <v>20</v>
      </c>
      <c r="F53" s="14">
        <v>53.9</v>
      </c>
      <c r="G53" s="15">
        <f t="shared" si="6"/>
        <v>1078</v>
      </c>
      <c r="H53" s="3"/>
      <c r="I53" s="38">
        <v>20</v>
      </c>
      <c r="J53" s="38">
        <v>1</v>
      </c>
      <c r="K53" s="38">
        <v>1</v>
      </c>
      <c r="M53" s="38">
        <v>20</v>
      </c>
      <c r="N53" s="38">
        <v>1</v>
      </c>
      <c r="O53" s="38">
        <v>1</v>
      </c>
    </row>
    <row r="54" spans="1:15" x14ac:dyDescent="0.25">
      <c r="A54" s="9" t="s">
        <v>103</v>
      </c>
      <c r="B54" s="10" t="s">
        <v>27</v>
      </c>
      <c r="C54" s="11"/>
      <c r="D54" s="12" t="s">
        <v>7</v>
      </c>
      <c r="E54" s="13">
        <f t="shared" si="7"/>
        <v>80</v>
      </c>
      <c r="F54" s="14">
        <v>53.9</v>
      </c>
      <c r="G54" s="15">
        <f t="shared" si="6"/>
        <v>4312</v>
      </c>
      <c r="H54" s="3"/>
      <c r="I54" s="38">
        <v>80</v>
      </c>
      <c r="J54" s="38">
        <v>1</v>
      </c>
      <c r="K54" s="38">
        <v>1</v>
      </c>
      <c r="M54" s="38">
        <v>40</v>
      </c>
      <c r="N54" s="38">
        <v>1</v>
      </c>
      <c r="O54" s="38">
        <v>1</v>
      </c>
    </row>
    <row r="55" spans="1:15" ht="12.75" customHeight="1" x14ac:dyDescent="0.25">
      <c r="A55" s="9" t="s">
        <v>104</v>
      </c>
      <c r="B55" s="10" t="e">
        <f>IF(C55="","",VLOOKUP(C55,#REF!,2,FALSE))</f>
        <v>#REF!</v>
      </c>
      <c r="C55" s="11" t="s">
        <v>8</v>
      </c>
      <c r="D55" s="12" t="s">
        <v>7</v>
      </c>
      <c r="E55" s="13">
        <f t="shared" si="7"/>
        <v>160</v>
      </c>
      <c r="F55" s="14" t="e">
        <f>IF(C55="","",VLOOKUP(C55,#REF!,2,FALSE))</f>
        <v>#REF!</v>
      </c>
      <c r="G55" s="15" t="e">
        <f t="shared" si="6"/>
        <v>#REF!</v>
      </c>
      <c r="H55" s="3"/>
      <c r="I55" s="38">
        <v>160</v>
      </c>
      <c r="J55" s="38">
        <v>1</v>
      </c>
      <c r="K55" s="38">
        <v>1</v>
      </c>
      <c r="M55" s="38">
        <v>80</v>
      </c>
      <c r="N55" s="38">
        <v>1</v>
      </c>
      <c r="O55" s="38">
        <v>1</v>
      </c>
    </row>
    <row r="56" spans="1:15" x14ac:dyDescent="0.25">
      <c r="A56" s="9" t="s">
        <v>105</v>
      </c>
      <c r="B56" s="10" t="e">
        <f>IF(C56="","",VLOOKUP(C56,#REF!,2,FALSE))</f>
        <v>#REF!</v>
      </c>
      <c r="C56" s="11" t="s">
        <v>9</v>
      </c>
      <c r="D56" s="12" t="s">
        <v>7</v>
      </c>
      <c r="E56" s="13">
        <f t="shared" si="7"/>
        <v>320</v>
      </c>
      <c r="F56" s="14" t="e">
        <f>IF(C56="","",VLOOKUP(C56,#REF!,2,FALSE))</f>
        <v>#REF!</v>
      </c>
      <c r="G56" s="15" t="e">
        <f t="shared" si="6"/>
        <v>#REF!</v>
      </c>
      <c r="H56" s="3"/>
      <c r="I56" s="38">
        <v>160</v>
      </c>
      <c r="J56" s="38">
        <v>1</v>
      </c>
      <c r="K56" s="38">
        <v>2</v>
      </c>
      <c r="M56" s="38">
        <v>160</v>
      </c>
      <c r="N56" s="38">
        <v>1</v>
      </c>
      <c r="O56" s="38">
        <v>2</v>
      </c>
    </row>
    <row r="57" spans="1:15" x14ac:dyDescent="0.25">
      <c r="A57" s="9" t="s">
        <v>106</v>
      </c>
      <c r="B57" s="10" t="e">
        <f>IF(C57="","",VLOOKUP(C57,#REF!,2,FALSE))</f>
        <v>#REF!</v>
      </c>
      <c r="C57" s="11" t="s">
        <v>23</v>
      </c>
      <c r="D57" s="12" t="s">
        <v>7</v>
      </c>
      <c r="E57" s="13">
        <f>I57*J57*K57</f>
        <v>0</v>
      </c>
      <c r="F57" s="14" t="e">
        <f>IF(C57="","",VLOOKUP(C57,#REF!,2,FALSE))</f>
        <v>#REF!</v>
      </c>
      <c r="G57" s="15" t="e">
        <f>E57*F57</f>
        <v>#REF!</v>
      </c>
      <c r="H57" s="3"/>
      <c r="I57" s="38">
        <v>160</v>
      </c>
      <c r="J57" s="38">
        <v>1</v>
      </c>
      <c r="K57" s="38">
        <v>0</v>
      </c>
      <c r="M57" s="38">
        <v>160</v>
      </c>
      <c r="N57" s="38">
        <v>1</v>
      </c>
      <c r="O57" s="38">
        <v>0</v>
      </c>
    </row>
    <row r="58" spans="1:15" x14ac:dyDescent="0.25">
      <c r="A58" s="9" t="s">
        <v>107</v>
      </c>
      <c r="B58" s="10" t="e">
        <f>IF(C58="","",VLOOKUP(C58,#REF!,2,FALSE))</f>
        <v>#REF!</v>
      </c>
      <c r="C58" s="11" t="s">
        <v>19</v>
      </c>
      <c r="D58" s="12" t="s">
        <v>7</v>
      </c>
      <c r="E58" s="13">
        <f t="shared" si="7"/>
        <v>160</v>
      </c>
      <c r="F58" s="14" t="e">
        <f>IF(C58="","",VLOOKUP(C58,#REF!,2,FALSE))</f>
        <v>#REF!</v>
      </c>
      <c r="G58" s="15" t="e">
        <f t="shared" si="6"/>
        <v>#REF!</v>
      </c>
      <c r="H58" s="3"/>
      <c r="I58" s="38">
        <v>160</v>
      </c>
      <c r="J58" s="38">
        <v>1</v>
      </c>
      <c r="K58" s="38">
        <v>1</v>
      </c>
      <c r="M58" s="38">
        <v>160</v>
      </c>
      <c r="N58" s="38">
        <v>1</v>
      </c>
      <c r="O58" s="38">
        <v>1</v>
      </c>
    </row>
    <row r="59" spans="1:15" x14ac:dyDescent="0.25">
      <c r="A59" s="9" t="s">
        <v>108</v>
      </c>
      <c r="B59" s="10" t="e">
        <f>IF(C59="","",VLOOKUP(C59,#REF!,2,FALSE))</f>
        <v>#REF!</v>
      </c>
      <c r="C59" s="11" t="s">
        <v>20</v>
      </c>
      <c r="D59" s="12" t="s">
        <v>7</v>
      </c>
      <c r="E59" s="13">
        <f t="shared" si="7"/>
        <v>160</v>
      </c>
      <c r="F59" s="14" t="e">
        <f>IF(C59="","",VLOOKUP(C59,#REF!,2,FALSE))</f>
        <v>#REF!</v>
      </c>
      <c r="G59" s="15" t="e">
        <f t="shared" si="6"/>
        <v>#REF!</v>
      </c>
      <c r="H59" s="3"/>
      <c r="I59" s="38">
        <v>160</v>
      </c>
      <c r="J59" s="38">
        <v>1</v>
      </c>
      <c r="K59" s="38">
        <v>1</v>
      </c>
      <c r="M59" s="38">
        <v>80</v>
      </c>
      <c r="N59" s="38">
        <v>1</v>
      </c>
      <c r="O59" s="38">
        <v>1</v>
      </c>
    </row>
    <row r="60" spans="1:15" x14ac:dyDescent="0.25">
      <c r="A60" s="9" t="s">
        <v>109</v>
      </c>
      <c r="B60" s="10" t="e">
        <f>IF(C60="","",VLOOKUP(C60,#REF!,2,FALSE))</f>
        <v>#REF!</v>
      </c>
      <c r="C60" s="11" t="s">
        <v>12</v>
      </c>
      <c r="D60" s="12"/>
      <c r="E60" s="13">
        <f t="shared" si="7"/>
        <v>160</v>
      </c>
      <c r="F60" s="14" t="e">
        <f>IF(C60="","",VLOOKUP(C60,#REF!,2,FALSE))</f>
        <v>#REF!</v>
      </c>
      <c r="G60" s="15" t="e">
        <f t="shared" si="6"/>
        <v>#REF!</v>
      </c>
      <c r="H60" s="3"/>
      <c r="I60" s="38">
        <v>160</v>
      </c>
      <c r="J60" s="38">
        <v>1</v>
      </c>
      <c r="K60" s="38">
        <v>1</v>
      </c>
      <c r="M60" s="38">
        <v>160</v>
      </c>
      <c r="N60" s="38">
        <v>1</v>
      </c>
      <c r="O60" s="38">
        <v>1</v>
      </c>
    </row>
    <row r="61" spans="1:15" x14ac:dyDescent="0.25">
      <c r="A61" s="9" t="s">
        <v>110</v>
      </c>
      <c r="B61" s="10" t="e">
        <f>IF(C61="","",VLOOKUP(C61,#REF!,2,FALSE))</f>
        <v>#REF!</v>
      </c>
      <c r="C61" s="11" t="s">
        <v>24</v>
      </c>
      <c r="D61" s="12"/>
      <c r="E61" s="13">
        <f t="shared" si="7"/>
        <v>160</v>
      </c>
      <c r="F61" s="14" t="e">
        <f>IF(C61="","",VLOOKUP(C61,#REF!,2,FALSE))</f>
        <v>#REF!</v>
      </c>
      <c r="G61" s="15" t="e">
        <f t="shared" si="6"/>
        <v>#REF!</v>
      </c>
      <c r="H61" s="3"/>
      <c r="I61" s="38">
        <v>160</v>
      </c>
      <c r="J61" s="38">
        <v>1</v>
      </c>
      <c r="K61" s="38">
        <v>1</v>
      </c>
      <c r="M61" s="38">
        <v>40</v>
      </c>
      <c r="N61" s="38">
        <v>1</v>
      </c>
      <c r="O61" s="38">
        <v>1</v>
      </c>
    </row>
    <row r="62" spans="1:15" x14ac:dyDescent="0.25">
      <c r="A62" s="20">
        <v>5</v>
      </c>
      <c r="B62" s="233" t="s">
        <v>90</v>
      </c>
      <c r="C62" s="233"/>
      <c r="D62" s="233"/>
      <c r="E62" s="21"/>
      <c r="F62" s="21"/>
      <c r="G62" s="22" t="e">
        <f>SUM(G63:G70)</f>
        <v>#REF!</v>
      </c>
      <c r="H62" s="3"/>
      <c r="I62" s="39"/>
      <c r="J62" s="39"/>
      <c r="K62" s="39"/>
      <c r="L62" s="55">
        <v>1</v>
      </c>
      <c r="M62" s="56" t="s">
        <v>44</v>
      </c>
    </row>
    <row r="63" spans="1:15" x14ac:dyDescent="0.25">
      <c r="A63" s="9" t="s">
        <v>80</v>
      </c>
      <c r="B63" s="10" t="s">
        <v>25</v>
      </c>
      <c r="C63" s="11"/>
      <c r="D63" s="12" t="s">
        <v>7</v>
      </c>
      <c r="E63" s="13">
        <f>I63*J63*K63</f>
        <v>0</v>
      </c>
      <c r="F63" s="14">
        <v>53.9</v>
      </c>
      <c r="G63" s="15">
        <f t="shared" ref="G63:G70" si="8">E63*F63</f>
        <v>0</v>
      </c>
      <c r="H63" s="3"/>
      <c r="I63" s="38">
        <v>160</v>
      </c>
      <c r="J63" s="38">
        <v>1</v>
      </c>
      <c r="K63" s="38">
        <v>0</v>
      </c>
    </row>
    <row r="64" spans="1:15" x14ac:dyDescent="0.25">
      <c r="A64" s="9" t="s">
        <v>81</v>
      </c>
      <c r="B64" s="10" t="s">
        <v>26</v>
      </c>
      <c r="C64" s="11"/>
      <c r="D64" s="12" t="s">
        <v>7</v>
      </c>
      <c r="E64" s="13">
        <f t="shared" ref="E64:E70" si="9">I64*J64*K64</f>
        <v>20</v>
      </c>
      <c r="F64" s="14">
        <v>53.9</v>
      </c>
      <c r="G64" s="15">
        <f t="shared" si="8"/>
        <v>1078</v>
      </c>
      <c r="H64" s="3"/>
      <c r="I64" s="38">
        <v>20</v>
      </c>
      <c r="J64" s="38">
        <v>1</v>
      </c>
      <c r="K64" s="38">
        <v>1</v>
      </c>
    </row>
    <row r="65" spans="1:14" x14ac:dyDescent="0.25">
      <c r="A65" s="9" t="s">
        <v>82</v>
      </c>
      <c r="B65" s="10" t="s">
        <v>27</v>
      </c>
      <c r="C65" s="11"/>
      <c r="D65" s="12" t="s">
        <v>7</v>
      </c>
      <c r="E65" s="13">
        <f t="shared" si="9"/>
        <v>0</v>
      </c>
      <c r="F65" s="14">
        <v>53.9</v>
      </c>
      <c r="G65" s="15">
        <f t="shared" si="8"/>
        <v>0</v>
      </c>
      <c r="H65" s="3"/>
      <c r="I65" s="38">
        <v>160</v>
      </c>
      <c r="J65" s="38">
        <v>1</v>
      </c>
      <c r="K65" s="38">
        <v>0</v>
      </c>
    </row>
    <row r="66" spans="1:14" x14ac:dyDescent="0.25">
      <c r="A66" s="9" t="s">
        <v>83</v>
      </c>
      <c r="B66" s="10" t="e">
        <f>IF(C66="","",VLOOKUP(C66,#REF!,2,FALSE))</f>
        <v>#REF!</v>
      </c>
      <c r="C66" s="11" t="s">
        <v>8</v>
      </c>
      <c r="D66" s="12" t="s">
        <v>7</v>
      </c>
      <c r="E66" s="13">
        <f t="shared" si="9"/>
        <v>40</v>
      </c>
      <c r="F66" s="14" t="e">
        <f>IF(C66="","",VLOOKUP(C66,#REF!,2,FALSE))</f>
        <v>#REF!</v>
      </c>
      <c r="G66" s="15" t="e">
        <f t="shared" si="8"/>
        <v>#REF!</v>
      </c>
      <c r="H66" s="3"/>
      <c r="I66" s="38">
        <v>40</v>
      </c>
      <c r="J66" s="39">
        <v>1</v>
      </c>
      <c r="K66" s="38">
        <v>1</v>
      </c>
    </row>
    <row r="67" spans="1:14" x14ac:dyDescent="0.25">
      <c r="A67" s="9" t="s">
        <v>84</v>
      </c>
      <c r="B67" s="10" t="e">
        <f>IF(C67="","",VLOOKUP(C67,#REF!,2,FALSE))</f>
        <v>#REF!</v>
      </c>
      <c r="C67" s="11" t="s">
        <v>9</v>
      </c>
      <c r="D67" s="12" t="s">
        <v>7</v>
      </c>
      <c r="E67" s="13">
        <f t="shared" si="9"/>
        <v>160</v>
      </c>
      <c r="F67" s="14" t="e">
        <f>IF(C67="","",VLOOKUP(C67,#REF!,2,FALSE))</f>
        <v>#REF!</v>
      </c>
      <c r="G67" s="15" t="e">
        <f t="shared" si="8"/>
        <v>#REF!</v>
      </c>
      <c r="H67" s="3"/>
      <c r="I67" s="38">
        <v>160</v>
      </c>
      <c r="J67" s="39">
        <v>1</v>
      </c>
      <c r="K67" s="38">
        <v>1</v>
      </c>
    </row>
    <row r="68" spans="1:14" x14ac:dyDescent="0.25">
      <c r="A68" s="9" t="s">
        <v>85</v>
      </c>
      <c r="B68" s="10" t="e">
        <f>IF(C68="","",VLOOKUP(C68,#REF!,2,FALSE))</f>
        <v>#REF!</v>
      </c>
      <c r="C68" s="11" t="s">
        <v>19</v>
      </c>
      <c r="D68" s="12" t="s">
        <v>7</v>
      </c>
      <c r="E68" s="13">
        <f t="shared" si="9"/>
        <v>0</v>
      </c>
      <c r="F68" s="14" t="e">
        <f>IF(C68="","",VLOOKUP(C68,#REF!,2,FALSE))</f>
        <v>#REF!</v>
      </c>
      <c r="G68" s="15" t="e">
        <f t="shared" si="8"/>
        <v>#REF!</v>
      </c>
      <c r="H68" s="3"/>
      <c r="I68" s="38">
        <v>160</v>
      </c>
      <c r="J68" s="39">
        <v>1</v>
      </c>
      <c r="K68" s="38">
        <v>0</v>
      </c>
    </row>
    <row r="69" spans="1:14" x14ac:dyDescent="0.25">
      <c r="A69" s="9" t="s">
        <v>86</v>
      </c>
      <c r="B69" s="10" t="e">
        <f>IF(C69="","",VLOOKUP(C69,#REF!,2,FALSE))</f>
        <v>#REF!</v>
      </c>
      <c r="C69" s="11" t="s">
        <v>20</v>
      </c>
      <c r="D69" s="12" t="s">
        <v>7</v>
      </c>
      <c r="E69" s="13">
        <f t="shared" si="9"/>
        <v>0</v>
      </c>
      <c r="F69" s="14" t="e">
        <f>IF(C69="","",VLOOKUP(C69,#REF!,2,FALSE))</f>
        <v>#REF!</v>
      </c>
      <c r="G69" s="15" t="e">
        <f t="shared" si="8"/>
        <v>#REF!</v>
      </c>
      <c r="H69" s="3"/>
      <c r="I69" s="38">
        <v>160</v>
      </c>
      <c r="J69" s="39">
        <v>1</v>
      </c>
      <c r="K69" s="38">
        <v>0</v>
      </c>
    </row>
    <row r="70" spans="1:14" x14ac:dyDescent="0.25">
      <c r="A70" s="9" t="s">
        <v>87</v>
      </c>
      <c r="B70" s="10" t="e">
        <f>IF(C70="","",VLOOKUP(C70,#REF!,2,FALSE))</f>
        <v>#REF!</v>
      </c>
      <c r="C70" s="11" t="s">
        <v>12</v>
      </c>
      <c r="D70" s="12" t="s">
        <v>7</v>
      </c>
      <c r="E70" s="13">
        <f t="shared" si="9"/>
        <v>0</v>
      </c>
      <c r="F70" s="14" t="e">
        <f>IF(C70="","",VLOOKUP(C70,#REF!,2,FALSE))</f>
        <v>#REF!</v>
      </c>
      <c r="G70" s="15" t="e">
        <f t="shared" si="8"/>
        <v>#REF!</v>
      </c>
      <c r="H70" s="3"/>
      <c r="I70" s="38">
        <v>160</v>
      </c>
      <c r="J70" s="39">
        <v>1</v>
      </c>
      <c r="K70" s="38">
        <v>0</v>
      </c>
    </row>
    <row r="71" spans="1:14" x14ac:dyDescent="0.25">
      <c r="A71" s="20">
        <v>6</v>
      </c>
      <c r="B71" s="233" t="s">
        <v>91</v>
      </c>
      <c r="C71" s="233"/>
      <c r="D71" s="233"/>
      <c r="E71" s="21"/>
      <c r="F71" s="21"/>
      <c r="G71" s="22" t="e">
        <f>SUM(G72:G76)</f>
        <v>#REF!</v>
      </c>
      <c r="H71" s="3"/>
      <c r="I71" s="39"/>
      <c r="J71" s="39"/>
      <c r="K71" s="39"/>
      <c r="L71" s="55">
        <v>1</v>
      </c>
      <c r="M71" s="56" t="s">
        <v>45</v>
      </c>
      <c r="N71" s="1" t="s">
        <v>48</v>
      </c>
    </row>
    <row r="72" spans="1:14" x14ac:dyDescent="0.25">
      <c r="A72" s="9" t="s">
        <v>111</v>
      </c>
      <c r="B72" s="10" t="e">
        <f>IF(C72="","",VLOOKUP(C72,#REF!,2,FALSE))</f>
        <v>#REF!</v>
      </c>
      <c r="C72" s="11" t="s">
        <v>8</v>
      </c>
      <c r="D72" s="12" t="s">
        <v>7</v>
      </c>
      <c r="E72" s="13">
        <f>I72*J72*K72</f>
        <v>40</v>
      </c>
      <c r="F72" s="14" t="e">
        <f>IF(C72="","",VLOOKUP(C72,#REF!,2,FALSE))</f>
        <v>#REF!</v>
      </c>
      <c r="G72" s="15" t="e">
        <f>E72*F72</f>
        <v>#REF!</v>
      </c>
      <c r="H72" s="3"/>
      <c r="I72" s="38">
        <v>40</v>
      </c>
      <c r="J72" s="39">
        <v>1</v>
      </c>
      <c r="K72" s="39">
        <v>1</v>
      </c>
    </row>
    <row r="73" spans="1:14" x14ac:dyDescent="0.25">
      <c r="A73" s="9" t="s">
        <v>112</v>
      </c>
      <c r="B73" s="10" t="e">
        <f>IF(C73="","",VLOOKUP(C73,#REF!,2,FALSE))</f>
        <v>#REF!</v>
      </c>
      <c r="C73" s="11" t="s">
        <v>9</v>
      </c>
      <c r="D73" s="12" t="s">
        <v>7</v>
      </c>
      <c r="E73" s="13">
        <f>I73*J73*K73</f>
        <v>160</v>
      </c>
      <c r="F73" s="14" t="e">
        <f>IF(C73="","",VLOOKUP(C73,#REF!,2,FALSE))</f>
        <v>#REF!</v>
      </c>
      <c r="G73" s="15" t="e">
        <f>E73*F73</f>
        <v>#REF!</v>
      </c>
      <c r="H73" s="3"/>
      <c r="I73" s="38">
        <v>160</v>
      </c>
      <c r="J73" s="39">
        <v>1</v>
      </c>
      <c r="K73" s="39">
        <v>1</v>
      </c>
    </row>
    <row r="74" spans="1:14" x14ac:dyDescent="0.25">
      <c r="A74" s="9" t="s">
        <v>113</v>
      </c>
      <c r="B74" s="10" t="e">
        <f>IF(C74="","",VLOOKUP(C74,#REF!,2,FALSE))</f>
        <v>#REF!</v>
      </c>
      <c r="C74" s="11" t="s">
        <v>19</v>
      </c>
      <c r="D74" s="12" t="s">
        <v>7</v>
      </c>
      <c r="E74" s="13">
        <f>I74*J74*K74</f>
        <v>0</v>
      </c>
      <c r="F74" s="14" t="e">
        <f>IF(C74="","",VLOOKUP(C74,#REF!,2,FALSE))</f>
        <v>#REF!</v>
      </c>
      <c r="G74" s="15" t="e">
        <f>E74*F74</f>
        <v>#REF!</v>
      </c>
      <c r="H74" s="3"/>
      <c r="I74" s="38">
        <v>160</v>
      </c>
      <c r="J74" s="39">
        <v>1</v>
      </c>
      <c r="K74" s="39">
        <v>0</v>
      </c>
    </row>
    <row r="75" spans="1:14" x14ac:dyDescent="0.25">
      <c r="A75" s="9" t="s">
        <v>114</v>
      </c>
      <c r="B75" s="10" t="s">
        <v>37</v>
      </c>
      <c r="C75" s="11"/>
      <c r="D75" s="12" t="s">
        <v>7</v>
      </c>
      <c r="E75" s="13">
        <f>I75*J75*K75</f>
        <v>160</v>
      </c>
      <c r="F75" s="14">
        <v>53.9</v>
      </c>
      <c r="G75" s="15">
        <f>E75*F75</f>
        <v>8624</v>
      </c>
      <c r="H75" s="3"/>
      <c r="I75" s="38">
        <v>160</v>
      </c>
      <c r="J75" s="39">
        <v>1</v>
      </c>
      <c r="K75" s="39">
        <v>1</v>
      </c>
    </row>
    <row r="76" spans="1:14" x14ac:dyDescent="0.25">
      <c r="A76" s="9" t="s">
        <v>115</v>
      </c>
      <c r="B76" s="10" t="e">
        <f>IF(C76="","",VLOOKUP(C76,#REF!,2,FALSE))</f>
        <v>#REF!</v>
      </c>
      <c r="C76" s="11" t="s">
        <v>24</v>
      </c>
      <c r="D76" s="12" t="s">
        <v>7</v>
      </c>
      <c r="E76" s="13">
        <f>I76*J76*K76</f>
        <v>40</v>
      </c>
      <c r="F76" s="14" t="e">
        <f>IF(C76="","",VLOOKUP(C76,#REF!,2,FALSE))</f>
        <v>#REF!</v>
      </c>
      <c r="G76" s="15" t="e">
        <f>E76*F76</f>
        <v>#REF!</v>
      </c>
      <c r="H76" s="3"/>
      <c r="I76" s="38">
        <v>40</v>
      </c>
      <c r="J76" s="39">
        <v>1</v>
      </c>
      <c r="K76" s="39">
        <v>1</v>
      </c>
    </row>
    <row r="77" spans="1:14" hidden="1" x14ac:dyDescent="0.25">
      <c r="A77" s="234" t="s">
        <v>51</v>
      </c>
      <c r="B77" s="235"/>
      <c r="C77" s="235"/>
      <c r="D77" s="235"/>
      <c r="E77" s="235"/>
      <c r="F77" s="235"/>
      <c r="G77" s="15" t="e">
        <f>((G17/10)*9)+SUM(G21,G30,G40,#REF!,G51,#REF!,#REF!,G62,G71)</f>
        <v>#REF!</v>
      </c>
      <c r="H77" s="3"/>
      <c r="J77" s="39"/>
      <c r="K77" s="39"/>
    </row>
    <row r="78" spans="1:14" hidden="1" x14ac:dyDescent="0.25">
      <c r="A78" s="234" t="s">
        <v>52</v>
      </c>
      <c r="B78" s="235"/>
      <c r="C78" s="235"/>
      <c r="D78" s="235"/>
      <c r="E78" s="235"/>
      <c r="F78" s="235"/>
      <c r="G78" s="15" t="e">
        <f>G77*1.16</f>
        <v>#REF!</v>
      </c>
      <c r="H78" s="3"/>
      <c r="J78" s="39"/>
      <c r="K78" s="39"/>
    </row>
    <row r="79" spans="1:14" x14ac:dyDescent="0.25">
      <c r="A79" s="36"/>
      <c r="B79" s="34"/>
      <c r="C79" s="24"/>
      <c r="D79" s="25"/>
      <c r="E79" s="26"/>
      <c r="F79" s="27"/>
      <c r="G79" s="28"/>
      <c r="H79" s="7"/>
      <c r="I79" s="33"/>
      <c r="J79" s="8"/>
      <c r="K79" s="19"/>
      <c r="L79" s="55">
        <f>SUM(L21:L78)</f>
        <v>6</v>
      </c>
      <c r="M79" s="56" t="s">
        <v>94</v>
      </c>
    </row>
    <row r="80" spans="1:14" x14ac:dyDescent="0.25">
      <c r="A80" s="36"/>
      <c r="B80" s="35" t="s">
        <v>35</v>
      </c>
      <c r="C80" s="29"/>
      <c r="D80" s="29"/>
      <c r="E80" s="30"/>
      <c r="F80" s="31"/>
      <c r="G80" s="32" t="e">
        <f>SUM(G71,G62,G51,,G40,G30,G21,G17)</f>
        <v>#REF!</v>
      </c>
      <c r="H80" s="3"/>
      <c r="I80" s="39"/>
      <c r="J80" s="39"/>
      <c r="K80" s="39"/>
    </row>
    <row r="81" spans="1:11" x14ac:dyDescent="0.25">
      <c r="A81" s="37"/>
      <c r="B81" s="35" t="s">
        <v>97</v>
      </c>
      <c r="C81" s="29"/>
      <c r="D81" s="29"/>
      <c r="E81" s="30"/>
      <c r="F81" s="31"/>
      <c r="G81" s="32" t="e">
        <f>G80*0.08</f>
        <v>#REF!</v>
      </c>
      <c r="H81" s="3"/>
      <c r="I81" s="39"/>
      <c r="J81" s="39"/>
      <c r="K81" s="39"/>
    </row>
    <row r="82" spans="1:11" x14ac:dyDescent="0.25">
      <c r="A82" s="37"/>
      <c r="B82" s="35" t="s">
        <v>21</v>
      </c>
      <c r="C82" s="29"/>
      <c r="D82" s="29"/>
      <c r="E82" s="30"/>
      <c r="F82" s="31"/>
      <c r="G82" s="32" t="e">
        <f>SUM(G80:G81)</f>
        <v>#REF!</v>
      </c>
      <c r="H82" s="3"/>
      <c r="I82" s="39"/>
      <c r="J82" s="39"/>
      <c r="K82" s="39"/>
    </row>
  </sheetData>
  <mergeCells count="20">
    <mergeCell ref="A1:G9"/>
    <mergeCell ref="A10:G10"/>
    <mergeCell ref="A11:G11"/>
    <mergeCell ref="B13:F13"/>
    <mergeCell ref="A14:G14"/>
    <mergeCell ref="G15:G16"/>
    <mergeCell ref="B62:D62"/>
    <mergeCell ref="B71:D71"/>
    <mergeCell ref="A77:F77"/>
    <mergeCell ref="A78:F78"/>
    <mergeCell ref="B51:F51"/>
    <mergeCell ref="B17:D17"/>
    <mergeCell ref="B21:D21"/>
    <mergeCell ref="B30:D30"/>
    <mergeCell ref="B40:F40"/>
    <mergeCell ref="A15:A16"/>
    <mergeCell ref="B15:B16"/>
    <mergeCell ref="C15:C16"/>
    <mergeCell ref="D15:D16"/>
    <mergeCell ref="E15:E16"/>
  </mergeCells>
  <phoneticPr fontId="18" type="noConversion"/>
  <pageMargins left="1.02" right="0.39370078740157483" top="0.39370078740157483" bottom="0.39370078740157483" header="0" footer="0"/>
  <pageSetup paperSize="9" scale="73" orientation="portrait" r:id="rId1"/>
  <headerFooter scaleWithDoc="0">
    <oddHeader>&amp;C</oddHeader>
    <oddFooter>&amp;C&amp;P</oddFooter>
    <firstFooter>Página &amp;P</first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K55"/>
  <sheetViews>
    <sheetView view="pageBreakPreview" topLeftCell="A4" zoomScaleSheetLayoutView="100" workbookViewId="0">
      <selection activeCell="D18" sqref="D18:H26"/>
    </sheetView>
  </sheetViews>
  <sheetFormatPr defaultRowHeight="13.2" x14ac:dyDescent="0.25"/>
  <cols>
    <col min="1" max="1" width="71.44140625" customWidth="1"/>
    <col min="2" max="2" width="14.33203125" style="5" bestFit="1" customWidth="1"/>
    <col min="3" max="7" width="11.6640625" style="5" customWidth="1"/>
    <col min="8" max="8" width="11.6640625" customWidth="1"/>
  </cols>
  <sheetData>
    <row r="9" spans="1:8" x14ac:dyDescent="0.25">
      <c r="A9" s="247" t="s">
        <v>92</v>
      </c>
      <c r="B9" s="247"/>
      <c r="C9" s="247"/>
      <c r="D9" s="247"/>
      <c r="E9" s="247"/>
      <c r="F9" s="247"/>
      <c r="G9" s="247"/>
      <c r="H9" s="247"/>
    </row>
    <row r="10" spans="1:8" ht="12.75" customHeight="1" x14ac:dyDescent="0.25">
      <c r="A10" s="248" t="s">
        <v>117</v>
      </c>
      <c r="B10" s="248"/>
      <c r="C10" s="248"/>
      <c r="D10" s="248"/>
      <c r="E10" s="248"/>
      <c r="F10" s="248"/>
      <c r="G10" s="248"/>
      <c r="H10" s="248"/>
    </row>
    <row r="11" spans="1:8" ht="13.8" thickBot="1" x14ac:dyDescent="0.3">
      <c r="A11" s="248"/>
      <c r="B11" s="248"/>
      <c r="C11" s="248"/>
      <c r="D11" s="248"/>
      <c r="E11" s="248"/>
      <c r="F11" s="248"/>
      <c r="G11" s="248"/>
      <c r="H11" s="248"/>
    </row>
    <row r="12" spans="1:8" ht="13.8" thickBot="1" x14ac:dyDescent="0.3">
      <c r="A12" s="49" t="s">
        <v>100</v>
      </c>
      <c r="B12" s="45" t="s">
        <v>41</v>
      </c>
      <c r="C12" s="249" t="s">
        <v>38</v>
      </c>
      <c r="D12" s="249"/>
      <c r="E12" s="249"/>
      <c r="F12" s="249"/>
      <c r="G12" s="249"/>
      <c r="H12" s="249"/>
    </row>
    <row r="13" spans="1:8" x14ac:dyDescent="0.25">
      <c r="A13" s="2"/>
      <c r="C13" s="51">
        <v>30</v>
      </c>
      <c r="D13" s="52">
        <v>60</v>
      </c>
      <c r="E13" s="52">
        <v>90</v>
      </c>
      <c r="F13" s="52">
        <v>120</v>
      </c>
      <c r="G13" s="52">
        <v>150</v>
      </c>
      <c r="H13" s="52">
        <v>180</v>
      </c>
    </row>
    <row r="14" spans="1:8" x14ac:dyDescent="0.25">
      <c r="A14" s="57"/>
      <c r="B14"/>
      <c r="C14" s="58"/>
      <c r="D14" s="58"/>
      <c r="E14" s="58"/>
      <c r="F14" s="58"/>
      <c r="G14" s="58"/>
      <c r="H14" s="58"/>
    </row>
    <row r="15" spans="1:8" ht="12" customHeight="1" x14ac:dyDescent="0.25">
      <c r="A15" s="243" t="s">
        <v>46</v>
      </c>
      <c r="B15" s="245" t="e">
        <f>'Orç_20-30'!$G$17/6</f>
        <v>#REF!</v>
      </c>
      <c r="C15" s="60"/>
      <c r="D15" s="42"/>
      <c r="E15" s="42"/>
      <c r="F15" s="42"/>
      <c r="G15" s="42"/>
      <c r="H15" s="61"/>
    </row>
    <row r="16" spans="1:8" ht="12" customHeight="1" x14ac:dyDescent="0.25">
      <c r="A16" s="244"/>
      <c r="B16" s="246"/>
      <c r="C16" s="59" t="e">
        <f>('Orç_20-30'!G21+('Crono_20-30'!B15*1))*1.08</f>
        <v>#REF!</v>
      </c>
      <c r="D16" s="58"/>
      <c r="E16" s="58"/>
      <c r="F16" s="58"/>
      <c r="G16" s="58"/>
      <c r="H16" s="62"/>
    </row>
    <row r="17" spans="1:8" ht="12" customHeight="1" x14ac:dyDescent="0.25">
      <c r="A17" s="243" t="s">
        <v>47</v>
      </c>
      <c r="B17" s="245" t="e">
        <f>'Orç_20-30'!$G$17/6</f>
        <v>#REF!</v>
      </c>
      <c r="C17" s="42"/>
      <c r="D17" s="60"/>
      <c r="E17" s="42"/>
      <c r="F17" s="42"/>
      <c r="G17" s="42"/>
      <c r="H17" s="61"/>
    </row>
    <row r="18" spans="1:8" ht="12" customHeight="1" x14ac:dyDescent="0.25">
      <c r="A18" s="244"/>
      <c r="B18" s="246"/>
      <c r="C18" s="58"/>
      <c r="D18" s="59" t="e">
        <f>('Orç_20-30'!G30+('Crono_20-30'!B17*1))*1.08</f>
        <v>#REF!</v>
      </c>
      <c r="E18" s="58"/>
      <c r="F18" s="58"/>
      <c r="G18" s="58"/>
      <c r="H18" s="62"/>
    </row>
    <row r="19" spans="1:8" ht="12" customHeight="1" x14ac:dyDescent="0.25">
      <c r="A19" s="243" t="s">
        <v>98</v>
      </c>
      <c r="B19" s="245" t="e">
        <f>'Orç_20-30'!$G$17/6</f>
        <v>#REF!</v>
      </c>
      <c r="C19" s="42"/>
      <c r="D19" s="42"/>
      <c r="E19" s="60"/>
      <c r="F19" s="42"/>
      <c r="G19" s="42"/>
      <c r="H19" s="61"/>
    </row>
    <row r="20" spans="1:8" ht="12" customHeight="1" x14ac:dyDescent="0.25">
      <c r="A20" s="244"/>
      <c r="B20" s="246"/>
      <c r="C20" s="58"/>
      <c r="D20" s="58"/>
      <c r="E20" s="59" t="e">
        <f>('Orç_20-30'!G40+('Crono_20-30'!B19*1))*1.08</f>
        <v>#REF!</v>
      </c>
      <c r="F20" s="58"/>
      <c r="G20" s="58"/>
      <c r="H20" s="62"/>
    </row>
    <row r="21" spans="1:8" ht="12" customHeight="1" x14ac:dyDescent="0.25">
      <c r="A21" s="243" t="s">
        <v>99</v>
      </c>
      <c r="B21" s="245" t="e">
        <f>'Orç_20-30'!$G$17/6</f>
        <v>#REF!</v>
      </c>
      <c r="C21" s="42"/>
      <c r="D21" s="42"/>
      <c r="E21" s="42"/>
      <c r="F21" s="60"/>
      <c r="G21" s="42"/>
      <c r="H21" s="61"/>
    </row>
    <row r="22" spans="1:8" ht="12" customHeight="1" x14ac:dyDescent="0.25">
      <c r="A22" s="244"/>
      <c r="B22" s="246"/>
      <c r="C22" s="58"/>
      <c r="D22" s="58"/>
      <c r="E22" s="58"/>
      <c r="F22" s="59" t="e">
        <f>('Orç_20-30'!G51+('Crono_20-30'!B21*1))*1.08</f>
        <v>#REF!</v>
      </c>
      <c r="G22" s="58"/>
      <c r="H22" s="62"/>
    </row>
    <row r="23" spans="1:8" ht="12" customHeight="1" x14ac:dyDescent="0.25">
      <c r="A23" s="243" t="s">
        <v>49</v>
      </c>
      <c r="B23" s="245" t="e">
        <f>'Orç_20-30'!$G$17/6</f>
        <v>#REF!</v>
      </c>
      <c r="C23" s="42"/>
      <c r="D23" s="42"/>
      <c r="E23" s="42"/>
      <c r="F23" s="42"/>
      <c r="G23" s="60"/>
      <c r="H23" s="61"/>
    </row>
    <row r="24" spans="1:8" ht="12" customHeight="1" x14ac:dyDescent="0.25">
      <c r="A24" s="244"/>
      <c r="B24" s="246"/>
      <c r="C24" s="58"/>
      <c r="D24" s="58"/>
      <c r="E24" s="58"/>
      <c r="F24" s="58"/>
      <c r="G24" s="59" t="e">
        <f>('Orç_20-30'!G62+('Crono_20-30'!B23*1))*1.08</f>
        <v>#REF!</v>
      </c>
      <c r="H24" s="62"/>
    </row>
    <row r="25" spans="1:8" ht="12" customHeight="1" x14ac:dyDescent="0.25">
      <c r="A25" s="243" t="s">
        <v>50</v>
      </c>
      <c r="B25" s="245" t="e">
        <f>'Orç_20-30'!$G$17/6</f>
        <v>#REF!</v>
      </c>
      <c r="C25" s="42"/>
      <c r="D25" s="42"/>
      <c r="E25" s="42"/>
      <c r="F25" s="42"/>
      <c r="G25" s="42"/>
      <c r="H25" s="64"/>
    </row>
    <row r="26" spans="1:8" ht="12" customHeight="1" x14ac:dyDescent="0.25">
      <c r="A26" s="250"/>
      <c r="B26" s="251"/>
      <c r="C26" s="41"/>
      <c r="D26" s="41"/>
      <c r="E26" s="41"/>
      <c r="F26" s="41"/>
      <c r="G26" s="41"/>
      <c r="H26" s="65" t="e">
        <f>('Orç_20-30'!G71+('Crono_20-30'!B25*1))*1.08</f>
        <v>#REF!</v>
      </c>
    </row>
    <row r="27" spans="1:8" x14ac:dyDescent="0.25">
      <c r="A27" s="63" t="s">
        <v>53</v>
      </c>
      <c r="B27" s="40"/>
      <c r="C27" s="41" t="e">
        <f t="shared" ref="C27:H27" si="0">SUM(C15:C26)</f>
        <v>#REF!</v>
      </c>
      <c r="D27" s="41" t="e">
        <f t="shared" si="0"/>
        <v>#REF!</v>
      </c>
      <c r="E27" s="41" t="e">
        <f t="shared" si="0"/>
        <v>#REF!</v>
      </c>
      <c r="F27" s="41" t="e">
        <f t="shared" si="0"/>
        <v>#REF!</v>
      </c>
      <c r="G27" s="41" t="e">
        <f t="shared" si="0"/>
        <v>#REF!</v>
      </c>
      <c r="H27" s="41" t="e">
        <f t="shared" si="0"/>
        <v>#REF!</v>
      </c>
    </row>
    <row r="28" spans="1:8" x14ac:dyDescent="0.25">
      <c r="A28" s="50" t="s">
        <v>54</v>
      </c>
      <c r="B28" s="44"/>
      <c r="C28" s="43" t="e">
        <f>SUM(C27)</f>
        <v>#REF!</v>
      </c>
      <c r="D28" s="43" t="e">
        <f>SUM(C27:D27)</f>
        <v>#REF!</v>
      </c>
      <c r="E28" s="43" t="e">
        <f>SUM(C27:E27)</f>
        <v>#REF!</v>
      </c>
      <c r="F28" s="43" t="e">
        <f>SUM(C27:F27)</f>
        <v>#REF!</v>
      </c>
      <c r="G28" s="43" t="e">
        <f>SUM(C27:G27)</f>
        <v>#REF!</v>
      </c>
      <c r="H28" s="43" t="e">
        <f>SUM(C27:H27)</f>
        <v>#REF!</v>
      </c>
    </row>
    <row r="29" spans="1:8" x14ac:dyDescent="0.25">
      <c r="A29" s="50" t="s">
        <v>55</v>
      </c>
      <c r="B29" s="44"/>
      <c r="C29" s="43" t="e">
        <f>(C27/$H$28)*100</f>
        <v>#REF!</v>
      </c>
      <c r="D29" s="43" t="e">
        <f t="shared" ref="D29:H30" si="1">(D27/$H$28)*100</f>
        <v>#REF!</v>
      </c>
      <c r="E29" s="43" t="e">
        <f t="shared" si="1"/>
        <v>#REF!</v>
      </c>
      <c r="F29" s="43" t="e">
        <f t="shared" si="1"/>
        <v>#REF!</v>
      </c>
      <c r="G29" s="43" t="e">
        <f t="shared" si="1"/>
        <v>#REF!</v>
      </c>
      <c r="H29" s="43" t="e">
        <f t="shared" si="1"/>
        <v>#REF!</v>
      </c>
    </row>
    <row r="30" spans="1:8" x14ac:dyDescent="0.25">
      <c r="A30" s="50" t="s">
        <v>56</v>
      </c>
      <c r="B30" s="44"/>
      <c r="C30" s="43" t="e">
        <f>(C28/$H$28)*100</f>
        <v>#REF!</v>
      </c>
      <c r="D30" s="43" t="e">
        <f t="shared" si="1"/>
        <v>#REF!</v>
      </c>
      <c r="E30" s="43" t="e">
        <f t="shared" si="1"/>
        <v>#REF!</v>
      </c>
      <c r="F30" s="43" t="e">
        <f t="shared" si="1"/>
        <v>#REF!</v>
      </c>
      <c r="G30" s="43" t="e">
        <f t="shared" si="1"/>
        <v>#REF!</v>
      </c>
      <c r="H30" s="43" t="e">
        <f t="shared" si="1"/>
        <v>#REF!</v>
      </c>
    </row>
    <row r="34" spans="1:11" ht="13.8" x14ac:dyDescent="0.25">
      <c r="A34" s="53"/>
    </row>
    <row r="35" spans="1:11" ht="13.8" x14ac:dyDescent="0.25">
      <c r="A35" s="53"/>
    </row>
    <row r="36" spans="1:11" ht="13.8" x14ac:dyDescent="0.25">
      <c r="A36" s="53"/>
    </row>
    <row r="37" spans="1:11" ht="13.8" x14ac:dyDescent="0.25">
      <c r="A37" s="53"/>
    </row>
    <row r="38" spans="1:11" ht="13.8" x14ac:dyDescent="0.25">
      <c r="A38" s="53"/>
    </row>
    <row r="39" spans="1:11" ht="13.8" x14ac:dyDescent="0.25">
      <c r="A39" s="53"/>
    </row>
    <row r="40" spans="1:11" ht="13.8" x14ac:dyDescent="0.25">
      <c r="A40" s="53"/>
    </row>
    <row r="41" spans="1:11" ht="13.8" x14ac:dyDescent="0.25">
      <c r="A41" s="53"/>
    </row>
    <row r="42" spans="1:11" ht="13.8" x14ac:dyDescent="0.25">
      <c r="A42" s="53"/>
    </row>
    <row r="43" spans="1:11" ht="13.8" x14ac:dyDescent="0.25">
      <c r="A43" s="53"/>
    </row>
    <row r="44" spans="1:11" ht="13.8" x14ac:dyDescent="0.25">
      <c r="A44" s="53"/>
    </row>
    <row r="45" spans="1:11" s="5" customFormat="1" ht="13.8" x14ac:dyDescent="0.25">
      <c r="A45" s="53"/>
      <c r="H45"/>
      <c r="I45"/>
      <c r="J45"/>
      <c r="K45"/>
    </row>
    <row r="46" spans="1:11" s="5" customFormat="1" x14ac:dyDescent="0.25">
      <c r="A46" s="54"/>
      <c r="H46"/>
      <c r="I46"/>
      <c r="J46"/>
      <c r="K46"/>
    </row>
    <row r="47" spans="1:11" s="5" customFormat="1" x14ac:dyDescent="0.25">
      <c r="A47" s="54"/>
      <c r="H47"/>
      <c r="I47"/>
      <c r="J47"/>
      <c r="K47"/>
    </row>
    <row r="48" spans="1:11" s="5" customFormat="1" x14ac:dyDescent="0.25">
      <c r="A48"/>
      <c r="H48"/>
      <c r="I48"/>
      <c r="J48"/>
      <c r="K48"/>
    </row>
    <row r="49" spans="1:11" s="5" customFormat="1" x14ac:dyDescent="0.25">
      <c r="A49"/>
      <c r="H49"/>
      <c r="I49"/>
      <c r="J49"/>
      <c r="K49"/>
    </row>
    <row r="50" spans="1:11" s="5" customFormat="1" x14ac:dyDescent="0.25">
      <c r="A50"/>
      <c r="H50"/>
      <c r="I50"/>
      <c r="J50"/>
      <c r="K50"/>
    </row>
    <row r="51" spans="1:11" s="5" customFormat="1" x14ac:dyDescent="0.25">
      <c r="A51"/>
      <c r="H51"/>
      <c r="I51"/>
      <c r="J51"/>
      <c r="K51"/>
    </row>
    <row r="52" spans="1:11" s="5" customFormat="1" x14ac:dyDescent="0.25">
      <c r="A52"/>
      <c r="H52"/>
      <c r="I52"/>
      <c r="J52"/>
      <c r="K52"/>
    </row>
    <row r="53" spans="1:11" s="5" customFormat="1" x14ac:dyDescent="0.25">
      <c r="A53"/>
      <c r="H53"/>
      <c r="I53"/>
      <c r="J53"/>
      <c r="K53"/>
    </row>
    <row r="54" spans="1:11" s="5" customFormat="1" x14ac:dyDescent="0.25">
      <c r="A54"/>
      <c r="H54"/>
      <c r="I54"/>
      <c r="J54"/>
      <c r="K54"/>
    </row>
    <row r="55" spans="1:11" s="5" customFormat="1" x14ac:dyDescent="0.25">
      <c r="A55"/>
      <c r="H55"/>
      <c r="I55"/>
      <c r="J55"/>
      <c r="K55"/>
    </row>
  </sheetData>
  <mergeCells count="15">
    <mergeCell ref="A25:A26"/>
    <mergeCell ref="B25:B26"/>
    <mergeCell ref="A19:A20"/>
    <mergeCell ref="B19:B20"/>
    <mergeCell ref="A21:A22"/>
    <mergeCell ref="B21:B22"/>
    <mergeCell ref="A23:A24"/>
    <mergeCell ref="B23:B24"/>
    <mergeCell ref="A17:A18"/>
    <mergeCell ref="B17:B18"/>
    <mergeCell ref="A9:H9"/>
    <mergeCell ref="A10:H11"/>
    <mergeCell ref="C12:H12"/>
    <mergeCell ref="A15:A16"/>
    <mergeCell ref="B15:B16"/>
  </mergeCells>
  <phoneticPr fontId="18" type="noConversion"/>
  <pageMargins left="0.19685039370078741" right="0.19685039370078741" top="0.19685039370078741" bottom="0.19685039370078741" header="0" footer="0"/>
  <pageSetup paperSize="9" scale="9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788A5-B804-424E-BAA5-24D937B6C07E}">
  <sheetPr>
    <tabColor theme="8" tint="-0.249977111117893"/>
    <pageSetUpPr fitToPage="1"/>
  </sheetPr>
  <dimension ref="A1:G32"/>
  <sheetViews>
    <sheetView showGridLines="0" view="pageBreakPreview" topLeftCell="A7" zoomScaleSheetLayoutView="100" workbookViewId="0">
      <selection activeCell="E16" sqref="E16"/>
    </sheetView>
  </sheetViews>
  <sheetFormatPr defaultColWidth="9.109375" defaultRowHeight="15.6" x14ac:dyDescent="0.25"/>
  <cols>
    <col min="1" max="1" width="35.5546875" style="75" customWidth="1"/>
    <col min="2" max="2" width="58.5546875" style="75" bestFit="1" customWidth="1"/>
    <col min="3" max="3" width="10.44140625" style="76" bestFit="1" customWidth="1"/>
    <col min="4" max="4" width="8.6640625" style="77" bestFit="1" customWidth="1"/>
    <col min="5" max="5" width="12.33203125" style="75" customWidth="1"/>
    <col min="6" max="6" width="9.109375" style="75"/>
    <col min="7" max="7" width="13.5546875" style="75" customWidth="1"/>
    <col min="8" max="16384" width="9.109375" style="75"/>
  </cols>
  <sheetData>
    <row r="1" spans="1:7" ht="20.100000000000001" customHeight="1" x14ac:dyDescent="0.25">
      <c r="A1" s="253" t="s">
        <v>219</v>
      </c>
      <c r="B1" s="253"/>
      <c r="C1" s="253"/>
      <c r="D1" s="253"/>
      <c r="E1" s="253"/>
      <c r="F1" s="253"/>
      <c r="G1" s="253"/>
    </row>
    <row r="2" spans="1:7" ht="28.8" customHeight="1" x14ac:dyDescent="0.25">
      <c r="A2" s="253"/>
      <c r="B2" s="253"/>
      <c r="C2" s="253"/>
      <c r="D2" s="253"/>
      <c r="E2" s="253"/>
      <c r="F2" s="253"/>
      <c r="G2" s="253"/>
    </row>
    <row r="3" spans="1:7" ht="6" customHeight="1" x14ac:dyDescent="0.3">
      <c r="A3" s="67"/>
      <c r="B3" s="67"/>
      <c r="C3" s="157"/>
      <c r="D3" s="157"/>
      <c r="E3" s="157"/>
    </row>
    <row r="4" spans="1:7" ht="20.100000000000001" customHeight="1" x14ac:dyDescent="0.3">
      <c r="A4" s="71" t="s">
        <v>150</v>
      </c>
      <c r="B4" s="71"/>
      <c r="C4" s="68"/>
      <c r="D4" s="72"/>
      <c r="E4" s="72"/>
      <c r="F4" s="73"/>
      <c r="G4" s="70"/>
    </row>
    <row r="5" spans="1:7" ht="20.100000000000001" customHeight="1" x14ac:dyDescent="0.3">
      <c r="A5" s="71" t="s">
        <v>139</v>
      </c>
      <c r="B5" s="74" t="str">
        <f>Capa!B25</f>
        <v>Ato Convocatório 08/2022</v>
      </c>
      <c r="C5" s="68"/>
      <c r="D5" s="72"/>
      <c r="E5" s="72"/>
    </row>
    <row r="6" spans="1:7" ht="20.100000000000001" customHeight="1" x14ac:dyDescent="0.3">
      <c r="A6" s="71" t="s">
        <v>142</v>
      </c>
      <c r="B6" s="74" t="str">
        <f>Capa!B30</f>
        <v>GOVERNADOR VALADARES/MG</v>
      </c>
      <c r="C6" s="68"/>
      <c r="D6" s="72"/>
    </row>
    <row r="7" spans="1:7" ht="4.8" customHeight="1" x14ac:dyDescent="0.3">
      <c r="A7" s="71"/>
      <c r="B7" s="71"/>
      <c r="C7" s="68"/>
      <c r="D7" s="72"/>
      <c r="E7" s="72"/>
    </row>
    <row r="8" spans="1:7" ht="15" customHeight="1" x14ac:dyDescent="0.25">
      <c r="A8" s="252" t="s">
        <v>154</v>
      </c>
      <c r="B8" s="252"/>
      <c r="C8" s="252"/>
      <c r="D8" s="252"/>
      <c r="E8" s="252"/>
      <c r="F8" s="252"/>
      <c r="G8" s="252"/>
    </row>
    <row r="9" spans="1:7" ht="15" customHeight="1" x14ac:dyDescent="0.25">
      <c r="A9" s="252"/>
      <c r="B9" s="252"/>
      <c r="C9" s="252"/>
      <c r="D9" s="252"/>
      <c r="E9" s="252"/>
      <c r="F9" s="252"/>
      <c r="G9" s="252"/>
    </row>
    <row r="10" spans="1:7" ht="7.8" customHeight="1" x14ac:dyDescent="0.3">
      <c r="A10" s="71"/>
      <c r="B10" s="71"/>
      <c r="C10" s="68"/>
      <c r="D10" s="72"/>
      <c r="E10" s="72"/>
    </row>
    <row r="11" spans="1:7" ht="20.100000000000001" customHeight="1" x14ac:dyDescent="0.25">
      <c r="A11" s="254" t="s">
        <v>135</v>
      </c>
      <c r="B11" s="254"/>
      <c r="C11" s="254"/>
      <c r="D11" s="254"/>
      <c r="E11" s="254"/>
      <c r="F11" s="254"/>
      <c r="G11" s="254"/>
    </row>
    <row r="12" spans="1:7" ht="20.100000000000001" customHeight="1" x14ac:dyDescent="0.3">
      <c r="A12" s="124" t="s">
        <v>178</v>
      </c>
      <c r="B12" s="119" t="s">
        <v>182</v>
      </c>
      <c r="C12" s="119"/>
      <c r="D12" s="120"/>
      <c r="E12" s="121"/>
      <c r="F12" s="122"/>
      <c r="G12" s="143">
        <f>SUM(E13:E15)</f>
        <v>0</v>
      </c>
    </row>
    <row r="13" spans="1:7" ht="20.100000000000001" customHeight="1" x14ac:dyDescent="0.3">
      <c r="A13" s="145" t="s">
        <v>179</v>
      </c>
      <c r="B13" s="119"/>
      <c r="C13" s="119"/>
      <c r="D13" s="120"/>
      <c r="E13" s="144"/>
      <c r="F13" s="122"/>
      <c r="G13" s="123"/>
    </row>
    <row r="14" spans="1:7" ht="20.100000000000001" customHeight="1" x14ac:dyDescent="0.3">
      <c r="A14" s="145" t="s">
        <v>180</v>
      </c>
      <c r="B14" s="119"/>
      <c r="C14" s="119"/>
      <c r="D14" s="120"/>
      <c r="E14" s="144"/>
      <c r="F14" s="122"/>
      <c r="G14" s="123"/>
    </row>
    <row r="15" spans="1:7" ht="20.100000000000001" customHeight="1" x14ac:dyDescent="0.3">
      <c r="A15" s="145" t="s">
        <v>181</v>
      </c>
      <c r="B15" s="119"/>
      <c r="C15" s="119"/>
      <c r="D15" s="120"/>
      <c r="E15" s="144"/>
      <c r="F15" s="122"/>
      <c r="G15" s="123"/>
    </row>
    <row r="16" spans="1:7" ht="20.100000000000001" customHeight="1" x14ac:dyDescent="0.3">
      <c r="A16" s="124" t="s">
        <v>134</v>
      </c>
      <c r="B16" s="119"/>
      <c r="C16" s="119"/>
      <c r="D16" s="120"/>
      <c r="E16" s="121"/>
      <c r="F16" s="122"/>
      <c r="G16" s="144"/>
    </row>
    <row r="17" spans="1:7" ht="28.8" x14ac:dyDescent="0.3">
      <c r="A17" s="135" t="s">
        <v>133</v>
      </c>
      <c r="B17" s="124"/>
      <c r="C17" s="124"/>
      <c r="D17" s="120"/>
      <c r="E17" s="124"/>
      <c r="F17" s="122"/>
      <c r="G17" s="144"/>
    </row>
    <row r="18" spans="1:7" ht="20.100000000000001" customHeight="1" x14ac:dyDescent="0.3">
      <c r="A18" s="124" t="s">
        <v>132</v>
      </c>
      <c r="B18" s="124"/>
      <c r="C18" s="124"/>
      <c r="D18" s="120"/>
      <c r="E18" s="124"/>
      <c r="F18" s="122"/>
      <c r="G18" s="144"/>
    </row>
    <row r="19" spans="1:7" ht="28.8" x14ac:dyDescent="0.3">
      <c r="A19" s="135" t="s">
        <v>183</v>
      </c>
      <c r="B19" s="124"/>
      <c r="C19" s="124"/>
      <c r="D19" s="120"/>
      <c r="E19" s="124"/>
      <c r="F19" s="122"/>
      <c r="G19" s="143">
        <f>SUM(E20:E22)/(1-(SUM(E20:E22)))</f>
        <v>0</v>
      </c>
    </row>
    <row r="20" spans="1:7" ht="20.100000000000001" customHeight="1" x14ac:dyDescent="0.3">
      <c r="A20" s="146" t="s">
        <v>127</v>
      </c>
      <c r="B20" s="119"/>
      <c r="C20" s="124"/>
      <c r="D20" s="120"/>
      <c r="E20" s="147"/>
      <c r="F20" s="122"/>
      <c r="G20" s="125"/>
    </row>
    <row r="21" spans="1:7" ht="20.100000000000001" customHeight="1" x14ac:dyDescent="0.3">
      <c r="A21" s="146" t="s">
        <v>121</v>
      </c>
      <c r="B21" s="119"/>
      <c r="C21" s="124"/>
      <c r="D21" s="120"/>
      <c r="E21" s="147"/>
      <c r="F21" s="122"/>
      <c r="G21" s="125"/>
    </row>
    <row r="22" spans="1:7" ht="20.100000000000001" customHeight="1" x14ac:dyDescent="0.3">
      <c r="A22" s="146" t="s">
        <v>122</v>
      </c>
      <c r="B22" s="119"/>
      <c r="C22" s="124"/>
      <c r="D22" s="120"/>
      <c r="E22" s="147"/>
      <c r="F22" s="122"/>
      <c r="G22" s="125"/>
    </row>
    <row r="23" spans="1:7" ht="3" customHeight="1" x14ac:dyDescent="0.3">
      <c r="A23" s="94"/>
      <c r="B23" s="95"/>
      <c r="C23" s="96"/>
      <c r="D23" s="97"/>
      <c r="E23" s="98"/>
      <c r="F23" s="99"/>
      <c r="G23" s="100"/>
    </row>
    <row r="24" spans="1:7" ht="20.100000000000001" customHeight="1" x14ac:dyDescent="0.3">
      <c r="A24" s="136" t="s">
        <v>123</v>
      </c>
      <c r="B24" s="137" t="s">
        <v>131</v>
      </c>
      <c r="C24" s="138" t="s">
        <v>130</v>
      </c>
      <c r="D24" s="139"/>
      <c r="E24" s="140"/>
      <c r="F24" s="141"/>
      <c r="G24" s="142">
        <f>(1+G12+G17)*(1+G18)*(1+G19)</f>
        <v>1</v>
      </c>
    </row>
    <row r="25" spans="1:7" ht="20.100000000000001" customHeight="1" x14ac:dyDescent="0.3">
      <c r="A25" s="136" t="s">
        <v>146</v>
      </c>
      <c r="B25" s="137" t="s">
        <v>147</v>
      </c>
      <c r="C25" s="138" t="s">
        <v>128</v>
      </c>
      <c r="D25" s="139"/>
      <c r="E25" s="140"/>
      <c r="F25" s="141"/>
      <c r="G25" s="142">
        <f>(1+G16+G17)*(1+G18)*(1+G19)</f>
        <v>1</v>
      </c>
    </row>
    <row r="26" spans="1:7" ht="20.100000000000001" customHeight="1" x14ac:dyDescent="0.3">
      <c r="A26" s="136" t="s">
        <v>156</v>
      </c>
      <c r="B26" s="137" t="s">
        <v>157</v>
      </c>
      <c r="C26" s="138" t="s">
        <v>177</v>
      </c>
      <c r="D26" s="139"/>
      <c r="E26" s="140"/>
      <c r="F26" s="141"/>
      <c r="G26" s="142">
        <f>(1+G17)*(1+G18)*(1+G19)</f>
        <v>1</v>
      </c>
    </row>
    <row r="27" spans="1:7" ht="20.100000000000001" customHeight="1" x14ac:dyDescent="0.3">
      <c r="A27" s="136" t="s">
        <v>124</v>
      </c>
      <c r="B27" s="137" t="s">
        <v>129</v>
      </c>
      <c r="C27" s="138" t="s">
        <v>155</v>
      </c>
      <c r="D27" s="139"/>
      <c r="E27" s="140"/>
      <c r="F27" s="141"/>
      <c r="G27" s="142">
        <f>(1+G18)*(1+G19)</f>
        <v>1</v>
      </c>
    </row>
    <row r="28" spans="1:7" ht="25.5" customHeight="1" x14ac:dyDescent="0.25">
      <c r="A28" s="225"/>
      <c r="B28" s="225"/>
      <c r="C28" s="225"/>
      <c r="D28" s="225"/>
      <c r="E28" s="225"/>
      <c r="F28" s="225"/>
      <c r="G28" s="225"/>
    </row>
    <row r="29" spans="1:7" x14ac:dyDescent="0.25">
      <c r="A29" s="225"/>
      <c r="B29" s="225"/>
      <c r="C29" s="159" t="s">
        <v>241</v>
      </c>
      <c r="D29" s="225"/>
      <c r="E29" s="225"/>
      <c r="F29" s="225"/>
      <c r="G29" s="225"/>
    </row>
    <row r="30" spans="1:7" x14ac:dyDescent="0.25">
      <c r="A30" s="225"/>
      <c r="B30" s="225"/>
      <c r="C30" s="159" t="s">
        <v>243</v>
      </c>
      <c r="D30" s="225"/>
      <c r="E30" s="225"/>
      <c r="F30" s="225"/>
      <c r="G30" s="225"/>
    </row>
    <row r="31" spans="1:7" x14ac:dyDescent="0.25">
      <c r="A31" s="225"/>
      <c r="B31" s="225"/>
      <c r="C31" s="159" t="s">
        <v>240</v>
      </c>
      <c r="D31" s="225"/>
      <c r="E31" s="225"/>
      <c r="F31" s="225"/>
      <c r="G31" s="225"/>
    </row>
    <row r="32" spans="1:7" x14ac:dyDescent="0.25">
      <c r="A32" s="225"/>
      <c r="B32" s="225"/>
      <c r="C32" s="159" t="s">
        <v>140</v>
      </c>
      <c r="D32" s="225"/>
      <c r="E32" s="225"/>
      <c r="F32" s="225"/>
      <c r="G32" s="225"/>
    </row>
  </sheetData>
  <mergeCells count="3">
    <mergeCell ref="A8:G9"/>
    <mergeCell ref="A1:G2"/>
    <mergeCell ref="A11:G1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9BB3F-F8C8-419F-BDAC-3A6CCAEB007D}">
  <sheetPr>
    <tabColor theme="8" tint="-0.249977111117893"/>
    <pageSetUpPr fitToPage="1"/>
  </sheetPr>
  <dimension ref="A1:M45"/>
  <sheetViews>
    <sheetView showGridLines="0" view="pageBreakPreview" zoomScaleNormal="100" zoomScaleSheetLayoutView="100" workbookViewId="0">
      <pane ySplit="7" topLeftCell="A8" activePane="bottomLeft" state="frozen"/>
      <selection pane="bottomLeft" activeCell="D7" sqref="D7"/>
    </sheetView>
  </sheetViews>
  <sheetFormatPr defaultColWidth="9.109375" defaultRowHeight="15.6" x14ac:dyDescent="0.3"/>
  <cols>
    <col min="1" max="1" width="5" style="72" customWidth="1"/>
    <col min="2" max="2" width="9" style="72" customWidth="1"/>
    <col min="3" max="3" width="7.88671875" style="72" customWidth="1"/>
    <col min="4" max="4" width="39.6640625" style="72" customWidth="1"/>
    <col min="5" max="5" width="8.88671875" style="90" bestFit="1" customWidth="1"/>
    <col min="6" max="6" width="8.33203125" style="93" bestFit="1" customWidth="1"/>
    <col min="7" max="8" width="12.109375" style="72" customWidth="1"/>
    <col min="9" max="9" width="12.6640625" style="72" bestFit="1" customWidth="1"/>
    <col min="10" max="10" width="16.5546875" style="72" customWidth="1"/>
    <col min="11" max="11" width="12.109375" style="90" customWidth="1"/>
    <col min="12" max="22" width="12.6640625" style="72" customWidth="1"/>
    <col min="23" max="16384" width="9.109375" style="72"/>
  </cols>
  <sheetData>
    <row r="1" spans="1:13" ht="49.8" customHeight="1" x14ac:dyDescent="0.3">
      <c r="A1" s="256" t="s">
        <v>219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3" ht="3.6" customHeight="1" x14ac:dyDescent="0.3"/>
    <row r="3" spans="1:13" s="82" customFormat="1" ht="18" customHeight="1" x14ac:dyDescent="0.25">
      <c r="A3" s="71" t="s">
        <v>188</v>
      </c>
      <c r="C3" s="82" t="s">
        <v>189</v>
      </c>
      <c r="E3" s="91"/>
      <c r="F3" s="114"/>
      <c r="J3" s="78"/>
      <c r="K3" s="70"/>
    </row>
    <row r="4" spans="1:13" s="82" customFormat="1" ht="18" customHeight="1" x14ac:dyDescent="0.25">
      <c r="A4" s="71" t="s">
        <v>139</v>
      </c>
      <c r="C4" s="74" t="str">
        <f>Capa!B25</f>
        <v>Ato Convocatório 08/2022</v>
      </c>
      <c r="E4" s="91"/>
      <c r="F4" s="114"/>
      <c r="K4" s="91"/>
    </row>
    <row r="5" spans="1:13" s="82" customFormat="1" ht="18" customHeight="1" x14ac:dyDescent="0.25">
      <c r="A5" s="71" t="s">
        <v>142</v>
      </c>
      <c r="C5" s="74" t="str">
        <f>Capa!B30</f>
        <v>GOVERNADOR VALADARES/MG</v>
      </c>
      <c r="E5" s="91"/>
      <c r="F5" s="114"/>
      <c r="J5" s="79"/>
      <c r="K5" s="78"/>
    </row>
    <row r="6" spans="1:13" ht="5.4" customHeight="1" x14ac:dyDescent="0.3">
      <c r="I6" s="81"/>
      <c r="J6" s="79"/>
    </row>
    <row r="7" spans="1:13" s="93" customFormat="1" ht="47.4" customHeight="1" x14ac:dyDescent="0.3">
      <c r="A7" s="107" t="s">
        <v>119</v>
      </c>
      <c r="B7" s="107" t="s">
        <v>2</v>
      </c>
      <c r="C7" s="107" t="s">
        <v>138</v>
      </c>
      <c r="D7" s="156" t="s">
        <v>137</v>
      </c>
      <c r="E7" s="148" t="s">
        <v>162</v>
      </c>
      <c r="F7" s="148" t="s">
        <v>187</v>
      </c>
      <c r="G7" s="108" t="s">
        <v>149</v>
      </c>
      <c r="H7" s="148" t="s">
        <v>211</v>
      </c>
      <c r="I7" s="148" t="s">
        <v>148</v>
      </c>
      <c r="J7" s="148" t="s">
        <v>186</v>
      </c>
      <c r="K7" s="148" t="s">
        <v>152</v>
      </c>
    </row>
    <row r="8" spans="1:13" s="82" customFormat="1" ht="18" customHeight="1" x14ac:dyDescent="0.25">
      <c r="A8" s="151">
        <v>1</v>
      </c>
      <c r="B8" s="152" t="s">
        <v>145</v>
      </c>
      <c r="C8" s="152"/>
      <c r="D8" s="152"/>
      <c r="E8" s="153"/>
      <c r="F8" s="151"/>
      <c r="G8" s="152"/>
      <c r="H8" s="152"/>
      <c r="I8" s="154">
        <f>SUM(I9:I15)</f>
        <v>0</v>
      </c>
      <c r="J8" s="154">
        <f>SUM(J9:J15)</f>
        <v>0</v>
      </c>
      <c r="K8" s="155" t="e">
        <f>SUM(K9:K15)</f>
        <v>#DIV/0!</v>
      </c>
      <c r="L8" s="134"/>
    </row>
    <row r="9" spans="1:13" s="83" customFormat="1" ht="16.2" customHeight="1" x14ac:dyDescent="0.25">
      <c r="A9" s="126"/>
      <c r="B9" s="144"/>
      <c r="C9" s="144"/>
      <c r="D9" s="128" t="s">
        <v>184</v>
      </c>
      <c r="E9" s="144"/>
      <c r="F9" s="127" t="s">
        <v>190</v>
      </c>
      <c r="G9" s="133">
        <v>12</v>
      </c>
      <c r="H9" s="133">
        <v>1</v>
      </c>
      <c r="I9" s="129">
        <f>E9*G9*H9</f>
        <v>0</v>
      </c>
      <c r="J9" s="129">
        <f>I9*K!$G$24</f>
        <v>0</v>
      </c>
      <c r="K9" s="132" t="e">
        <f t="shared" ref="K9:K15" si="0">J9/$J$39</f>
        <v>#DIV/0!</v>
      </c>
    </row>
    <row r="10" spans="1:13" s="83" customFormat="1" ht="16.2" customHeight="1" x14ac:dyDescent="0.25">
      <c r="A10" s="130"/>
      <c r="B10" s="144"/>
      <c r="C10" s="144"/>
      <c r="D10" s="128" t="s">
        <v>223</v>
      </c>
      <c r="E10" s="144"/>
      <c r="F10" s="127" t="s">
        <v>190</v>
      </c>
      <c r="G10" s="133">
        <v>12</v>
      </c>
      <c r="H10" s="133">
        <v>2</v>
      </c>
      <c r="I10" s="129">
        <f t="shared" ref="I10:I15" si="1">E10*G10*H10</f>
        <v>0</v>
      </c>
      <c r="J10" s="129">
        <f>I10*K!$G$24</f>
        <v>0</v>
      </c>
      <c r="K10" s="132" t="e">
        <f t="shared" si="0"/>
        <v>#DIV/0!</v>
      </c>
      <c r="M10" s="84"/>
    </row>
    <row r="11" spans="1:13" s="83" customFormat="1" ht="16.2" customHeight="1" x14ac:dyDescent="0.25">
      <c r="A11" s="130"/>
      <c r="B11" s="144"/>
      <c r="C11" s="144"/>
      <c r="D11" s="128" t="s">
        <v>224</v>
      </c>
      <c r="E11" s="144"/>
      <c r="F11" s="127" t="s">
        <v>190</v>
      </c>
      <c r="G11" s="133">
        <v>12</v>
      </c>
      <c r="H11" s="133">
        <v>2</v>
      </c>
      <c r="I11" s="129">
        <f>E11*G11*H11</f>
        <v>0</v>
      </c>
      <c r="J11" s="129">
        <f>I11*K!$G$24</f>
        <v>0</v>
      </c>
      <c r="K11" s="132" t="e">
        <f t="shared" si="0"/>
        <v>#DIV/0!</v>
      </c>
    </row>
    <row r="12" spans="1:13" s="83" customFormat="1" ht="16.2" customHeight="1" x14ac:dyDescent="0.25">
      <c r="A12" s="130"/>
      <c r="B12" s="144"/>
      <c r="C12" s="144"/>
      <c r="D12" s="128" t="s">
        <v>225</v>
      </c>
      <c r="E12" s="144"/>
      <c r="F12" s="127" t="s">
        <v>190</v>
      </c>
      <c r="G12" s="133">
        <v>12</v>
      </c>
      <c r="H12" s="133">
        <v>1</v>
      </c>
      <c r="I12" s="129">
        <f t="shared" si="1"/>
        <v>0</v>
      </c>
      <c r="J12" s="129">
        <f>I12*K!$G$25</f>
        <v>0</v>
      </c>
      <c r="K12" s="132" t="e">
        <f t="shared" si="0"/>
        <v>#DIV/0!</v>
      </c>
      <c r="M12" s="84"/>
    </row>
    <row r="13" spans="1:13" s="83" customFormat="1" ht="16.2" customHeight="1" x14ac:dyDescent="0.25">
      <c r="A13" s="130"/>
      <c r="B13" s="144"/>
      <c r="C13" s="144"/>
      <c r="D13" s="128" t="s">
        <v>226</v>
      </c>
      <c r="E13" s="144"/>
      <c r="F13" s="127" t="s">
        <v>190</v>
      </c>
      <c r="G13" s="133">
        <v>12</v>
      </c>
      <c r="H13" s="133">
        <v>2</v>
      </c>
      <c r="I13" s="129">
        <f t="shared" si="1"/>
        <v>0</v>
      </c>
      <c r="J13" s="129">
        <f>I13*K!$G$25</f>
        <v>0</v>
      </c>
      <c r="K13" s="132" t="e">
        <f t="shared" si="0"/>
        <v>#DIV/0!</v>
      </c>
      <c r="M13" s="84"/>
    </row>
    <row r="14" spans="1:13" s="83" customFormat="1" ht="16.2" customHeight="1" x14ac:dyDescent="0.25">
      <c r="A14" s="130"/>
      <c r="B14" s="144"/>
      <c r="C14" s="144"/>
      <c r="D14" s="128" t="s">
        <v>172</v>
      </c>
      <c r="E14" s="144"/>
      <c r="F14" s="127" t="s">
        <v>190</v>
      </c>
      <c r="G14" s="133">
        <v>12</v>
      </c>
      <c r="H14" s="133">
        <v>1</v>
      </c>
      <c r="I14" s="129">
        <f t="shared" si="1"/>
        <v>0</v>
      </c>
      <c r="J14" s="129">
        <f>I14*K!$G$24</f>
        <v>0</v>
      </c>
      <c r="K14" s="132" t="e">
        <f t="shared" si="0"/>
        <v>#DIV/0!</v>
      </c>
      <c r="M14" s="84"/>
    </row>
    <row r="15" spans="1:13" s="83" customFormat="1" ht="16.2" customHeight="1" x14ac:dyDescent="0.25">
      <c r="A15" s="130"/>
      <c r="B15" s="144"/>
      <c r="C15" s="144"/>
      <c r="D15" s="128" t="s">
        <v>171</v>
      </c>
      <c r="E15" s="144"/>
      <c r="F15" s="127" t="s">
        <v>190</v>
      </c>
      <c r="G15" s="133">
        <v>12</v>
      </c>
      <c r="H15" s="133">
        <v>1</v>
      </c>
      <c r="I15" s="129">
        <f t="shared" si="1"/>
        <v>0</v>
      </c>
      <c r="J15" s="129">
        <f>I15*K!$G$24</f>
        <v>0</v>
      </c>
      <c r="K15" s="132" t="e">
        <f t="shared" si="0"/>
        <v>#DIV/0!</v>
      </c>
    </row>
    <row r="16" spans="1:13" s="82" customFormat="1" ht="18" customHeight="1" x14ac:dyDescent="0.25">
      <c r="A16" s="151">
        <v>2</v>
      </c>
      <c r="B16" s="152" t="s">
        <v>159</v>
      </c>
      <c r="C16" s="152"/>
      <c r="D16" s="152"/>
      <c r="E16" s="153"/>
      <c r="F16" s="151"/>
      <c r="G16" s="152"/>
      <c r="H16" s="152"/>
      <c r="I16" s="154">
        <f>SUM(I17:I22)</f>
        <v>0</v>
      </c>
      <c r="J16" s="154">
        <f>SUM(J17:J22)</f>
        <v>0</v>
      </c>
      <c r="K16" s="155" t="e">
        <f>SUM(K17:K22)</f>
        <v>#DIV/0!</v>
      </c>
    </row>
    <row r="17" spans="1:13" s="83" customFormat="1" ht="16.2" customHeight="1" x14ac:dyDescent="0.25">
      <c r="A17" s="126"/>
      <c r="B17" s="144"/>
      <c r="C17" s="144"/>
      <c r="D17" s="128" t="s">
        <v>227</v>
      </c>
      <c r="E17" s="144"/>
      <c r="F17" s="127" t="s">
        <v>228</v>
      </c>
      <c r="G17" s="127">
        <v>636.39841000000001</v>
      </c>
      <c r="H17" s="133">
        <v>1</v>
      </c>
      <c r="I17" s="129">
        <f>E17*G17*H17</f>
        <v>0</v>
      </c>
      <c r="J17" s="129">
        <f>I17*K!$G$25</f>
        <v>0</v>
      </c>
      <c r="K17" s="132" t="e">
        <f t="shared" ref="K17:K22" si="2">J17/$J$39</f>
        <v>#DIV/0!</v>
      </c>
    </row>
    <row r="18" spans="1:13" s="83" customFormat="1" ht="16.2" customHeight="1" x14ac:dyDescent="0.25">
      <c r="A18" s="130"/>
      <c r="B18" s="144"/>
      <c r="C18" s="144"/>
      <c r="D18" s="128" t="s">
        <v>213</v>
      </c>
      <c r="E18" s="144"/>
      <c r="F18" s="127" t="s">
        <v>228</v>
      </c>
      <c r="G18" s="127">
        <v>636.39841000000001</v>
      </c>
      <c r="H18" s="133">
        <v>1</v>
      </c>
      <c r="I18" s="129">
        <f t="shared" ref="I18:I22" si="3">E18*G18*H18</f>
        <v>0</v>
      </c>
      <c r="J18" s="129">
        <f>I18*K!$G$25</f>
        <v>0</v>
      </c>
      <c r="K18" s="132" t="e">
        <f t="shared" si="2"/>
        <v>#DIV/0!</v>
      </c>
    </row>
    <row r="19" spans="1:13" s="83" customFormat="1" ht="16.2" customHeight="1" x14ac:dyDescent="0.25">
      <c r="A19" s="130"/>
      <c r="B19" s="144"/>
      <c r="C19" s="144"/>
      <c r="D19" s="128" t="s">
        <v>214</v>
      </c>
      <c r="E19" s="144"/>
      <c r="F19" s="127" t="s">
        <v>228</v>
      </c>
      <c r="G19" s="127">
        <v>636.39841000000001</v>
      </c>
      <c r="H19" s="133">
        <v>1</v>
      </c>
      <c r="I19" s="129">
        <f t="shared" si="3"/>
        <v>0</v>
      </c>
      <c r="J19" s="129">
        <f>I19*K!$G$25</f>
        <v>0</v>
      </c>
      <c r="K19" s="132" t="e">
        <f t="shared" si="2"/>
        <v>#DIV/0!</v>
      </c>
    </row>
    <row r="20" spans="1:13" s="83" customFormat="1" ht="16.2" customHeight="1" x14ac:dyDescent="0.25">
      <c r="A20" s="130"/>
      <c r="B20" s="144"/>
      <c r="C20" s="144"/>
      <c r="D20" s="128" t="s">
        <v>215</v>
      </c>
      <c r="E20" s="144"/>
      <c r="F20" s="127" t="s">
        <v>228</v>
      </c>
      <c r="G20" s="127">
        <v>149.740802</v>
      </c>
      <c r="H20" s="133">
        <v>1</v>
      </c>
      <c r="I20" s="129">
        <f t="shared" si="3"/>
        <v>0</v>
      </c>
      <c r="J20" s="129">
        <f>I20*K!$G$25</f>
        <v>0</v>
      </c>
      <c r="K20" s="132" t="e">
        <f t="shared" si="2"/>
        <v>#DIV/0!</v>
      </c>
      <c r="M20" s="84"/>
    </row>
    <row r="21" spans="1:13" s="83" customFormat="1" ht="16.2" customHeight="1" x14ac:dyDescent="0.25">
      <c r="A21" s="130"/>
      <c r="B21" s="144"/>
      <c r="C21" s="144"/>
      <c r="D21" s="128" t="s">
        <v>216</v>
      </c>
      <c r="E21" s="144"/>
      <c r="F21" s="127" t="s">
        <v>228</v>
      </c>
      <c r="G21" s="127">
        <v>149.740802</v>
      </c>
      <c r="H21" s="133">
        <v>1</v>
      </c>
      <c r="I21" s="129">
        <f t="shared" si="3"/>
        <v>0</v>
      </c>
      <c r="J21" s="129">
        <f>I21*K!$G$25</f>
        <v>0</v>
      </c>
      <c r="K21" s="132" t="e">
        <f t="shared" si="2"/>
        <v>#DIV/0!</v>
      </c>
      <c r="M21" s="84"/>
    </row>
    <row r="22" spans="1:13" s="83" customFormat="1" ht="16.2" customHeight="1" x14ac:dyDescent="0.25">
      <c r="A22" s="130"/>
      <c r="B22" s="144"/>
      <c r="C22" s="144"/>
      <c r="D22" s="128" t="s">
        <v>217</v>
      </c>
      <c r="E22" s="144"/>
      <c r="F22" s="127" t="s">
        <v>228</v>
      </c>
      <c r="G22" s="127">
        <v>1048.185616</v>
      </c>
      <c r="H22" s="133">
        <v>1</v>
      </c>
      <c r="I22" s="129">
        <f t="shared" si="3"/>
        <v>0</v>
      </c>
      <c r="J22" s="129">
        <f>I22*K!$G$25</f>
        <v>0</v>
      </c>
      <c r="K22" s="132" t="e">
        <f t="shared" si="2"/>
        <v>#DIV/0!</v>
      </c>
      <c r="M22" s="84"/>
    </row>
    <row r="23" spans="1:13" s="82" customFormat="1" ht="18" customHeight="1" x14ac:dyDescent="0.25">
      <c r="A23" s="151">
        <v>3</v>
      </c>
      <c r="B23" s="152" t="s">
        <v>185</v>
      </c>
      <c r="C23" s="152"/>
      <c r="D23" s="152"/>
      <c r="E23" s="153"/>
      <c r="F23" s="151"/>
      <c r="G23" s="152"/>
      <c r="H23" s="152"/>
      <c r="I23" s="154">
        <f>I24+I29+I33</f>
        <v>0</v>
      </c>
      <c r="J23" s="154">
        <f>J24+J29+J33</f>
        <v>0</v>
      </c>
      <c r="K23" s="155" t="e">
        <f>K24+K29+K33</f>
        <v>#DIV/0!</v>
      </c>
    </row>
    <row r="24" spans="1:13" s="82" customFormat="1" ht="18" customHeight="1" x14ac:dyDescent="0.25">
      <c r="A24" s="109" t="s">
        <v>70</v>
      </c>
      <c r="B24" s="110" t="s">
        <v>167</v>
      </c>
      <c r="C24" s="110"/>
      <c r="D24" s="110"/>
      <c r="E24" s="111"/>
      <c r="F24" s="109"/>
      <c r="G24" s="110"/>
      <c r="H24" s="110"/>
      <c r="I24" s="112">
        <f>SUM(I25:I28)</f>
        <v>0</v>
      </c>
      <c r="J24" s="112">
        <f>SUM(J25:J28)</f>
        <v>0</v>
      </c>
      <c r="K24" s="113" t="e">
        <f>SUM(K25:K28)</f>
        <v>#DIV/0!</v>
      </c>
    </row>
    <row r="25" spans="1:13" s="83" customFormat="1" ht="27.6" x14ac:dyDescent="0.25">
      <c r="A25" s="126"/>
      <c r="B25" s="144"/>
      <c r="C25" s="144"/>
      <c r="D25" s="128" t="s">
        <v>175</v>
      </c>
      <c r="E25" s="144"/>
      <c r="F25" s="127" t="s">
        <v>125</v>
      </c>
      <c r="G25" s="133">
        <v>4901.76</v>
      </c>
      <c r="H25" s="133" t="s">
        <v>212</v>
      </c>
      <c r="I25" s="129">
        <f t="shared" ref="I25:I27" si="4">E25*G25</f>
        <v>0</v>
      </c>
      <c r="J25" s="129">
        <f>I25*K!$G$26</f>
        <v>0</v>
      </c>
      <c r="K25" s="132" t="e">
        <f>J25/$J$39</f>
        <v>#DIV/0!</v>
      </c>
    </row>
    <row r="26" spans="1:13" s="83" customFormat="1" ht="16.2" customHeight="1" x14ac:dyDescent="0.25">
      <c r="A26" s="130"/>
      <c r="B26" s="144"/>
      <c r="C26" s="144"/>
      <c r="D26" s="128" t="s">
        <v>229</v>
      </c>
      <c r="E26" s="144"/>
      <c r="F26" s="127" t="s">
        <v>190</v>
      </c>
      <c r="G26" s="133">
        <v>0.68235310000000005</v>
      </c>
      <c r="H26" s="133" t="s">
        <v>212</v>
      </c>
      <c r="I26" s="129">
        <f t="shared" si="4"/>
        <v>0</v>
      </c>
      <c r="J26" s="129">
        <f>I26*K!$G$26</f>
        <v>0</v>
      </c>
      <c r="K26" s="132" t="e">
        <f>J26/$J$39</f>
        <v>#DIV/0!</v>
      </c>
    </row>
    <row r="27" spans="1:13" s="83" customFormat="1" ht="16.2" customHeight="1" x14ac:dyDescent="0.25">
      <c r="A27" s="130"/>
      <c r="B27" s="144"/>
      <c r="C27" s="144"/>
      <c r="D27" s="128" t="s">
        <v>230</v>
      </c>
      <c r="E27" s="144"/>
      <c r="F27" s="127" t="s">
        <v>190</v>
      </c>
      <c r="G27" s="133">
        <v>0.20480200000000001</v>
      </c>
      <c r="H27" s="133" t="s">
        <v>212</v>
      </c>
      <c r="I27" s="129">
        <f t="shared" si="4"/>
        <v>0</v>
      </c>
      <c r="J27" s="129">
        <f>I27*K!$G$26</f>
        <v>0</v>
      </c>
      <c r="K27" s="132" t="e">
        <f>J27/$J$39</f>
        <v>#DIV/0!</v>
      </c>
    </row>
    <row r="28" spans="1:13" s="83" customFormat="1" ht="16.2" customHeight="1" x14ac:dyDescent="0.25">
      <c r="A28" s="158"/>
      <c r="B28" s="144"/>
      <c r="C28" s="144"/>
      <c r="D28" s="128" t="s">
        <v>231</v>
      </c>
      <c r="E28" s="144"/>
      <c r="F28" s="127" t="s">
        <v>164</v>
      </c>
      <c r="G28" s="133">
        <v>15</v>
      </c>
      <c r="H28" s="133" t="s">
        <v>212</v>
      </c>
      <c r="I28" s="129">
        <f t="shared" ref="I28" si="5">E28*G28</f>
        <v>0</v>
      </c>
      <c r="J28" s="129">
        <f>I28*K!$G$26</f>
        <v>0</v>
      </c>
      <c r="K28" s="132" t="e">
        <f>J28/$J$39</f>
        <v>#DIV/0!</v>
      </c>
    </row>
    <row r="29" spans="1:13" s="82" customFormat="1" ht="18" customHeight="1" x14ac:dyDescent="0.25">
      <c r="A29" s="109" t="s">
        <v>71</v>
      </c>
      <c r="B29" s="110" t="s">
        <v>168</v>
      </c>
      <c r="C29" s="110"/>
      <c r="D29" s="110"/>
      <c r="E29" s="111"/>
      <c r="F29" s="109"/>
      <c r="G29" s="110"/>
      <c r="H29" s="110"/>
      <c r="I29" s="112">
        <f>SUM(I30:I32)</f>
        <v>0</v>
      </c>
      <c r="J29" s="112">
        <f>SUM(J30:J32)</f>
        <v>0</v>
      </c>
      <c r="K29" s="113" t="e">
        <f>SUM(K30:K32)</f>
        <v>#DIV/0!</v>
      </c>
    </row>
    <row r="30" spans="1:13" s="83" customFormat="1" x14ac:dyDescent="0.25">
      <c r="A30" s="126"/>
      <c r="B30" s="144"/>
      <c r="C30" s="144"/>
      <c r="D30" s="128" t="s">
        <v>232</v>
      </c>
      <c r="E30" s="144"/>
      <c r="F30" s="127" t="s">
        <v>169</v>
      </c>
      <c r="G30" s="133">
        <v>11</v>
      </c>
      <c r="H30" s="133" t="s">
        <v>212</v>
      </c>
      <c r="I30" s="129">
        <f>E30*G30</f>
        <v>0</v>
      </c>
      <c r="J30" s="129">
        <f>I30*K!$G$26</f>
        <v>0</v>
      </c>
      <c r="K30" s="132" t="e">
        <f>J30/$J$39</f>
        <v>#DIV/0!</v>
      </c>
    </row>
    <row r="31" spans="1:13" s="83" customFormat="1" ht="16.2" customHeight="1" x14ac:dyDescent="0.25">
      <c r="A31" s="130"/>
      <c r="B31" s="144"/>
      <c r="C31" s="144"/>
      <c r="D31" s="128" t="s">
        <v>233</v>
      </c>
      <c r="E31" s="144"/>
      <c r="F31" s="127" t="s">
        <v>165</v>
      </c>
      <c r="G31" s="133">
        <v>435</v>
      </c>
      <c r="H31" s="133" t="s">
        <v>212</v>
      </c>
      <c r="I31" s="129">
        <f t="shared" ref="I31:I32" si="6">E31*G31</f>
        <v>0</v>
      </c>
      <c r="J31" s="129">
        <f>I31*K!$G$26</f>
        <v>0</v>
      </c>
      <c r="K31" s="132" t="e">
        <f t="shared" ref="K31:K32" si="7">J31/$J$39</f>
        <v>#DIV/0!</v>
      </c>
    </row>
    <row r="32" spans="1:13" s="83" customFormat="1" ht="16.2" customHeight="1" x14ac:dyDescent="0.25">
      <c r="A32" s="130"/>
      <c r="B32" s="144"/>
      <c r="C32" s="144"/>
      <c r="D32" s="128" t="s">
        <v>234</v>
      </c>
      <c r="E32" s="144"/>
      <c r="F32" s="127" t="s">
        <v>165</v>
      </c>
      <c r="G32" s="133">
        <v>8.6999999999999993</v>
      </c>
      <c r="H32" s="133" t="s">
        <v>212</v>
      </c>
      <c r="I32" s="129">
        <f t="shared" si="6"/>
        <v>0</v>
      </c>
      <c r="J32" s="129">
        <f>I32*K!$G$26</f>
        <v>0</v>
      </c>
      <c r="K32" s="132" t="e">
        <f t="shared" si="7"/>
        <v>#DIV/0!</v>
      </c>
    </row>
    <row r="33" spans="1:12" s="82" customFormat="1" ht="18" customHeight="1" x14ac:dyDescent="0.25">
      <c r="A33" s="109" t="s">
        <v>72</v>
      </c>
      <c r="B33" s="110" t="s">
        <v>170</v>
      </c>
      <c r="C33" s="110"/>
      <c r="D33" s="110"/>
      <c r="E33" s="111"/>
      <c r="F33" s="109"/>
      <c r="G33" s="110"/>
      <c r="H33" s="110"/>
      <c r="I33" s="112">
        <f>SUM(I34:I35)</f>
        <v>0</v>
      </c>
      <c r="J33" s="112">
        <f>SUM(J34:J35)</f>
        <v>0</v>
      </c>
      <c r="K33" s="113" t="e">
        <f>SUM(K34:K35)</f>
        <v>#DIV/0!</v>
      </c>
    </row>
    <row r="34" spans="1:12" s="83" customFormat="1" x14ac:dyDescent="0.25">
      <c r="A34" s="126"/>
      <c r="B34" s="144"/>
      <c r="C34" s="144"/>
      <c r="D34" s="149" t="s">
        <v>235</v>
      </c>
      <c r="E34" s="144"/>
      <c r="F34" s="127" t="s">
        <v>169</v>
      </c>
      <c r="G34" s="133">
        <v>11</v>
      </c>
      <c r="H34" s="133" t="s">
        <v>212</v>
      </c>
      <c r="I34" s="129">
        <f>E34*G34</f>
        <v>0</v>
      </c>
      <c r="J34" s="129">
        <f>I34*K!$G$26</f>
        <v>0</v>
      </c>
      <c r="K34" s="132" t="e">
        <f>J34/$J$39</f>
        <v>#DIV/0!</v>
      </c>
    </row>
    <row r="35" spans="1:12" s="83" customFormat="1" ht="16.2" customHeight="1" x14ac:dyDescent="0.25">
      <c r="A35" s="130"/>
      <c r="B35" s="144"/>
      <c r="C35" s="144"/>
      <c r="D35" s="149" t="s">
        <v>236</v>
      </c>
      <c r="E35" s="144"/>
      <c r="F35" s="127" t="s">
        <v>169</v>
      </c>
      <c r="G35" s="133">
        <v>11</v>
      </c>
      <c r="H35" s="133" t="s">
        <v>212</v>
      </c>
      <c r="I35" s="129">
        <f>E35*G35</f>
        <v>0</v>
      </c>
      <c r="J35" s="129">
        <f>I35*K!$G$26</f>
        <v>0</v>
      </c>
      <c r="K35" s="132" t="e">
        <f>J35/$J$39</f>
        <v>#DIV/0!</v>
      </c>
    </row>
    <row r="36" spans="1:12" s="82" customFormat="1" ht="18" customHeight="1" x14ac:dyDescent="0.25">
      <c r="A36" s="151">
        <v>4</v>
      </c>
      <c r="B36" s="152" t="s">
        <v>126</v>
      </c>
      <c r="C36" s="152"/>
      <c r="D36" s="152"/>
      <c r="E36" s="153"/>
      <c r="F36" s="151"/>
      <c r="G36" s="152"/>
      <c r="H36" s="152"/>
      <c r="I36" s="154">
        <f>SUM(I37:I38)</f>
        <v>0</v>
      </c>
      <c r="J36" s="154">
        <f>SUM(J37:J38)</f>
        <v>0</v>
      </c>
      <c r="K36" s="155" t="e">
        <f>SUM(K37:K38)</f>
        <v>#DIV/0!</v>
      </c>
    </row>
    <row r="37" spans="1:12" s="83" customFormat="1" ht="27.6" x14ac:dyDescent="0.25">
      <c r="A37" s="126"/>
      <c r="B37" s="144"/>
      <c r="C37" s="144"/>
      <c r="D37" s="150" t="s">
        <v>237</v>
      </c>
      <c r="E37" s="144"/>
      <c r="F37" s="127" t="s">
        <v>125</v>
      </c>
      <c r="G37" s="133">
        <v>4901.76</v>
      </c>
      <c r="H37" s="133" t="s">
        <v>212</v>
      </c>
      <c r="I37" s="129">
        <f>E37*G37</f>
        <v>0</v>
      </c>
      <c r="J37" s="129">
        <f>I37*K!$G$27</f>
        <v>0</v>
      </c>
      <c r="K37" s="132" t="e">
        <f>J37/$J$39</f>
        <v>#DIV/0!</v>
      </c>
    </row>
    <row r="38" spans="1:12" s="83" customFormat="1" ht="16.2" customHeight="1" x14ac:dyDescent="0.25">
      <c r="A38" s="130"/>
      <c r="B38" s="144"/>
      <c r="C38" s="144"/>
      <c r="D38" s="150" t="s">
        <v>163</v>
      </c>
      <c r="E38" s="144"/>
      <c r="F38" s="127" t="s">
        <v>164</v>
      </c>
      <c r="G38" s="133">
        <v>11</v>
      </c>
      <c r="H38" s="133" t="s">
        <v>212</v>
      </c>
      <c r="I38" s="129">
        <f>E38*G38</f>
        <v>0</v>
      </c>
      <c r="J38" s="129">
        <f>I38*K!$G$27</f>
        <v>0</v>
      </c>
      <c r="K38" s="132" t="e">
        <f>J38/$J$39</f>
        <v>#DIV/0!</v>
      </c>
    </row>
    <row r="39" spans="1:12" ht="18" customHeight="1" x14ac:dyDescent="0.3">
      <c r="A39" s="255" t="s">
        <v>136</v>
      </c>
      <c r="B39" s="255"/>
      <c r="C39" s="255"/>
      <c r="D39" s="255"/>
      <c r="E39" s="105"/>
      <c r="F39" s="115"/>
      <c r="G39" s="106"/>
      <c r="H39" s="106"/>
      <c r="I39" s="105" t="s">
        <v>120</v>
      </c>
      <c r="J39" s="105">
        <f>J36+J23+J16+J8</f>
        <v>0</v>
      </c>
      <c r="K39" s="118" t="e">
        <f>K36+K23+K16+K8</f>
        <v>#DIV/0!</v>
      </c>
    </row>
    <row r="40" spans="1:12" ht="6" customHeight="1" x14ac:dyDescent="0.3">
      <c r="A40" s="86"/>
      <c r="B40" s="71"/>
      <c r="C40" s="87"/>
      <c r="D40" s="88"/>
      <c r="E40" s="92"/>
      <c r="F40" s="87"/>
      <c r="G40" s="85"/>
      <c r="H40" s="85"/>
      <c r="I40" s="89"/>
      <c r="J40" s="80"/>
      <c r="K40" s="131"/>
    </row>
    <row r="41" spans="1:12" ht="20.100000000000001" customHeight="1" x14ac:dyDescent="0.3">
      <c r="A41" s="101"/>
      <c r="B41" s="102"/>
      <c r="C41" s="102"/>
      <c r="D41" s="102"/>
      <c r="E41" s="103"/>
      <c r="F41" s="116"/>
      <c r="G41" s="102"/>
      <c r="H41" s="102"/>
      <c r="I41" s="102"/>
      <c r="J41" s="102"/>
      <c r="K41" s="103"/>
    </row>
    <row r="42" spans="1:12" ht="24" customHeight="1" x14ac:dyDescent="0.3">
      <c r="A42" s="104"/>
      <c r="B42" s="224"/>
      <c r="C42" s="224"/>
      <c r="D42" s="224"/>
      <c r="E42" s="224"/>
      <c r="F42" s="224"/>
      <c r="G42" s="224"/>
      <c r="H42" s="159" t="s">
        <v>241</v>
      </c>
      <c r="I42" s="224"/>
      <c r="J42" s="224"/>
      <c r="K42" s="224"/>
    </row>
    <row r="43" spans="1:12" ht="13.2" customHeight="1" x14ac:dyDescent="0.3">
      <c r="A43" s="104"/>
      <c r="B43" s="224"/>
      <c r="C43" s="224"/>
      <c r="D43" s="224"/>
      <c r="E43" s="224"/>
      <c r="F43" s="224"/>
      <c r="G43" s="224"/>
      <c r="H43" s="159" t="s">
        <v>243</v>
      </c>
      <c r="I43" s="224"/>
      <c r="J43" s="224"/>
      <c r="K43" s="224"/>
    </row>
    <row r="44" spans="1:12" ht="13.2" customHeight="1" x14ac:dyDescent="0.3">
      <c r="A44" s="104"/>
      <c r="B44" s="224"/>
      <c r="C44" s="224"/>
      <c r="D44" s="224"/>
      <c r="E44" s="224"/>
      <c r="F44" s="224"/>
      <c r="G44" s="224"/>
      <c r="H44" s="159" t="s">
        <v>240</v>
      </c>
      <c r="I44" s="224"/>
      <c r="J44" s="224"/>
      <c r="K44" s="224"/>
    </row>
    <row r="45" spans="1:12" x14ac:dyDescent="0.3">
      <c r="F45" s="117"/>
      <c r="H45" s="159" t="s">
        <v>140</v>
      </c>
      <c r="L45"/>
    </row>
  </sheetData>
  <mergeCells count="2">
    <mergeCell ref="A39:D39"/>
    <mergeCell ref="A1:K1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4C4E7-CA27-4E7B-9297-FC7815E32467}">
  <sheetPr>
    <tabColor theme="8" tint="-0.249977111117893"/>
    <pageSetUpPr fitToPage="1"/>
  </sheetPr>
  <dimension ref="A1:J26"/>
  <sheetViews>
    <sheetView showGridLines="0" view="pageBreakPreview" zoomScaleNormal="100" zoomScaleSheetLayoutView="100" workbookViewId="0">
      <selection activeCell="I12" sqref="I12"/>
    </sheetView>
  </sheetViews>
  <sheetFormatPr defaultColWidth="9.109375" defaultRowHeight="15.6" x14ac:dyDescent="0.3"/>
  <cols>
    <col min="1" max="1" width="21.109375" style="159" bestFit="1" customWidth="1"/>
    <col min="2" max="2" width="6.5546875" style="159" customWidth="1"/>
    <col min="3" max="3" width="8.6640625" style="159" customWidth="1"/>
    <col min="4" max="4" width="15.44140625" style="161" bestFit="1" customWidth="1"/>
    <col min="5" max="5" width="16.5546875" style="159" bestFit="1" customWidth="1"/>
    <col min="6" max="6" width="17.33203125" style="159" bestFit="1" customWidth="1"/>
    <col min="7" max="8" width="16.5546875" style="159" bestFit="1" customWidth="1"/>
    <col min="9" max="9" width="18.44140625" style="159" bestFit="1" customWidth="1"/>
    <col min="10" max="10" width="17" style="72" bestFit="1" customWidth="1"/>
    <col min="11" max="14" width="12.6640625" style="72" customWidth="1"/>
    <col min="15" max="16384" width="9.109375" style="72"/>
  </cols>
  <sheetData>
    <row r="1" spans="1:9" ht="57" customHeight="1" x14ac:dyDescent="0.3">
      <c r="A1" s="258" t="s">
        <v>219</v>
      </c>
      <c r="B1" s="258"/>
      <c r="C1" s="258"/>
      <c r="D1" s="258"/>
      <c r="E1" s="258"/>
      <c r="F1" s="258"/>
      <c r="G1" s="258"/>
      <c r="H1" s="258"/>
      <c r="I1" s="258"/>
    </row>
    <row r="2" spans="1:9" ht="3.6" customHeight="1" x14ac:dyDescent="0.3"/>
    <row r="3" spans="1:9" s="82" customFormat="1" ht="18" hidden="1" customHeight="1" x14ac:dyDescent="0.25">
      <c r="A3" s="162" t="s">
        <v>188</v>
      </c>
      <c r="B3" s="163" t="s">
        <v>189</v>
      </c>
      <c r="C3" s="163"/>
      <c r="D3" s="163"/>
      <c r="E3" s="163"/>
      <c r="F3" s="164"/>
      <c r="G3" s="165"/>
      <c r="H3" s="166" t="s">
        <v>140</v>
      </c>
      <c r="I3" s="167">
        <f ca="1">TODAY()</f>
        <v>44781</v>
      </c>
    </row>
    <row r="4" spans="1:9" s="82" customFormat="1" ht="18" hidden="1" customHeight="1" x14ac:dyDescent="0.25">
      <c r="A4" s="168" t="s">
        <v>139</v>
      </c>
      <c r="B4" s="169" t="str">
        <f>Capa!B25</f>
        <v>Ato Convocatório 08/2022</v>
      </c>
      <c r="C4" s="169"/>
      <c r="D4" s="170"/>
      <c r="E4" s="171"/>
      <c r="F4" s="171"/>
      <c r="G4" s="171"/>
      <c r="H4" s="172"/>
      <c r="I4" s="172"/>
    </row>
    <row r="5" spans="1:9" s="82" customFormat="1" ht="18" hidden="1" customHeight="1" x14ac:dyDescent="0.25">
      <c r="A5" s="168" t="s">
        <v>142</v>
      </c>
      <c r="B5" s="169" t="str">
        <f>Capa!B30</f>
        <v>GOVERNADOR VALADARES/MG</v>
      </c>
      <c r="C5" s="169"/>
      <c r="D5" s="170"/>
      <c r="E5" s="171"/>
      <c r="F5" s="173"/>
      <c r="G5" s="171"/>
      <c r="H5" s="171"/>
      <c r="I5" s="171"/>
    </row>
    <row r="6" spans="1:9" ht="5.4" hidden="1" customHeight="1" x14ac:dyDescent="0.3">
      <c r="F6" s="173"/>
    </row>
    <row r="7" spans="1:9" ht="15.6" customHeight="1" x14ac:dyDescent="0.3">
      <c r="A7" s="259" t="s">
        <v>206</v>
      </c>
      <c r="B7" s="259"/>
      <c r="C7" s="259"/>
      <c r="D7" s="259"/>
      <c r="E7" s="259"/>
      <c r="F7" s="259"/>
      <c r="G7" s="259"/>
      <c r="H7" s="259"/>
      <c r="I7" s="259"/>
    </row>
    <row r="8" spans="1:9" ht="133.19999999999999" customHeight="1" x14ac:dyDescent="0.3">
      <c r="A8" s="174" t="s">
        <v>166</v>
      </c>
      <c r="B8" s="216" t="s">
        <v>174</v>
      </c>
      <c r="C8" s="175" t="s">
        <v>209</v>
      </c>
      <c r="D8" s="176" t="s">
        <v>153</v>
      </c>
      <c r="E8" s="176" t="s">
        <v>141</v>
      </c>
      <c r="F8" s="176" t="s">
        <v>143</v>
      </c>
      <c r="G8" s="176" t="s">
        <v>176</v>
      </c>
      <c r="H8" s="176" t="s">
        <v>144</v>
      </c>
      <c r="I8" s="177" t="s">
        <v>205</v>
      </c>
    </row>
    <row r="9" spans="1:9" x14ac:dyDescent="0.3">
      <c r="A9" s="178" t="s">
        <v>173</v>
      </c>
      <c r="B9" s="179" t="s">
        <v>161</v>
      </c>
      <c r="C9" s="217">
        <v>10260</v>
      </c>
      <c r="D9" s="260"/>
      <c r="E9" s="180"/>
      <c r="F9" s="180"/>
      <c r="G9" s="180"/>
      <c r="H9" s="180"/>
      <c r="I9" s="180">
        <f>SUM(E9:H9)</f>
        <v>0</v>
      </c>
    </row>
    <row r="10" spans="1:9" x14ac:dyDescent="0.3">
      <c r="A10" s="181" t="s">
        <v>197</v>
      </c>
      <c r="B10" s="182" t="s">
        <v>160</v>
      </c>
      <c r="C10" s="218">
        <v>14544</v>
      </c>
      <c r="D10" s="261"/>
      <c r="E10" s="180"/>
      <c r="F10" s="180"/>
      <c r="G10" s="180"/>
      <c r="H10" s="180"/>
      <c r="I10" s="180">
        <f>SUM(E10:H10)</f>
        <v>0</v>
      </c>
    </row>
    <row r="11" spans="1:9" x14ac:dyDescent="0.3">
      <c r="A11" s="178" t="s">
        <v>198</v>
      </c>
      <c r="B11" s="179" t="s">
        <v>160</v>
      </c>
      <c r="C11" s="217">
        <v>37060</v>
      </c>
      <c r="D11" s="261"/>
      <c r="E11" s="180"/>
      <c r="F11" s="180"/>
      <c r="G11" s="180"/>
      <c r="H11" s="180"/>
      <c r="I11" s="180">
        <f t="shared" ref="I11:I19" si="0">SUM(E11:H11)</f>
        <v>0</v>
      </c>
    </row>
    <row r="12" spans="1:9" x14ac:dyDescent="0.3">
      <c r="A12" s="178" t="s">
        <v>199</v>
      </c>
      <c r="B12" s="179" t="s">
        <v>160</v>
      </c>
      <c r="C12" s="217">
        <v>34818</v>
      </c>
      <c r="D12" s="261"/>
      <c r="E12" s="180"/>
      <c r="F12" s="180"/>
      <c r="G12" s="180"/>
      <c r="H12" s="180"/>
      <c r="I12" s="180">
        <f t="shared" si="0"/>
        <v>0</v>
      </c>
    </row>
    <row r="13" spans="1:9" x14ac:dyDescent="0.3">
      <c r="A13" s="181" t="s">
        <v>200</v>
      </c>
      <c r="B13" s="182" t="s">
        <v>160</v>
      </c>
      <c r="C13" s="218">
        <v>22044</v>
      </c>
      <c r="D13" s="261"/>
      <c r="E13" s="180"/>
      <c r="F13" s="180"/>
      <c r="G13" s="180"/>
      <c r="H13" s="180"/>
      <c r="I13" s="180">
        <f t="shared" si="0"/>
        <v>0</v>
      </c>
    </row>
    <row r="14" spans="1:9" x14ac:dyDescent="0.3">
      <c r="A14" s="178" t="s">
        <v>238</v>
      </c>
      <c r="B14" s="179" t="s">
        <v>160</v>
      </c>
      <c r="C14" s="217">
        <v>349</v>
      </c>
      <c r="D14" s="261"/>
      <c r="E14" s="180"/>
      <c r="F14" s="183"/>
      <c r="G14" s="183"/>
      <c r="H14" s="183"/>
      <c r="I14" s="183">
        <f t="shared" si="0"/>
        <v>0</v>
      </c>
    </row>
    <row r="15" spans="1:9" x14ac:dyDescent="0.3">
      <c r="A15" s="178" t="s">
        <v>201</v>
      </c>
      <c r="B15" s="179" t="s">
        <v>160</v>
      </c>
      <c r="C15" s="217">
        <v>7000</v>
      </c>
      <c r="D15" s="261"/>
      <c r="E15" s="180"/>
      <c r="F15" s="180"/>
      <c r="G15" s="180"/>
      <c r="H15" s="180"/>
      <c r="I15" s="180">
        <f>SUM(E15:H15)</f>
        <v>0</v>
      </c>
    </row>
    <row r="16" spans="1:9" x14ac:dyDescent="0.3">
      <c r="A16" s="178" t="s">
        <v>204</v>
      </c>
      <c r="B16" s="179" t="s">
        <v>160</v>
      </c>
      <c r="C16" s="217">
        <v>2875</v>
      </c>
      <c r="D16" s="261"/>
      <c r="E16" s="180"/>
      <c r="F16" s="180"/>
      <c r="G16" s="180"/>
      <c r="H16" s="180"/>
      <c r="I16" s="180">
        <f t="shared" si="0"/>
        <v>0</v>
      </c>
    </row>
    <row r="17" spans="1:10" x14ac:dyDescent="0.3">
      <c r="A17" s="181" t="s">
        <v>239</v>
      </c>
      <c r="B17" s="182" t="s">
        <v>160</v>
      </c>
      <c r="C17" s="218">
        <v>20000</v>
      </c>
      <c r="D17" s="261"/>
      <c r="E17" s="180"/>
      <c r="F17" s="180"/>
      <c r="G17" s="180"/>
      <c r="H17" s="180"/>
      <c r="I17" s="180">
        <f t="shared" si="0"/>
        <v>0</v>
      </c>
    </row>
    <row r="18" spans="1:10" x14ac:dyDescent="0.3">
      <c r="A18" s="181" t="s">
        <v>202</v>
      </c>
      <c r="B18" s="182" t="s">
        <v>160</v>
      </c>
      <c r="C18" s="218">
        <v>11000</v>
      </c>
      <c r="D18" s="261"/>
      <c r="E18" s="180"/>
      <c r="F18" s="180"/>
      <c r="G18" s="180"/>
      <c r="H18" s="180"/>
      <c r="I18" s="180">
        <f t="shared" si="0"/>
        <v>0</v>
      </c>
    </row>
    <row r="19" spans="1:10" x14ac:dyDescent="0.3">
      <c r="A19" s="178" t="s">
        <v>203</v>
      </c>
      <c r="B19" s="179" t="s">
        <v>160</v>
      </c>
      <c r="C19" s="217">
        <v>19579</v>
      </c>
      <c r="D19" s="262"/>
      <c r="E19" s="180"/>
      <c r="F19" s="180"/>
      <c r="G19" s="180"/>
      <c r="H19" s="180"/>
      <c r="I19" s="180">
        <f t="shared" si="0"/>
        <v>0</v>
      </c>
    </row>
    <row r="20" spans="1:10" x14ac:dyDescent="0.3">
      <c r="A20" s="257" t="s">
        <v>53</v>
      </c>
      <c r="B20" s="257"/>
      <c r="C20" s="215"/>
      <c r="D20" s="184">
        <f>SUM(D9)</f>
        <v>0</v>
      </c>
      <c r="E20" s="185">
        <f>SUM(E9:E19)</f>
        <v>0</v>
      </c>
      <c r="F20" s="185">
        <f>SUM(F9:F19)</f>
        <v>0</v>
      </c>
      <c r="G20" s="185">
        <f>SUM(G9:G19)</f>
        <v>0</v>
      </c>
      <c r="H20" s="185">
        <f>SUM(H9:H19)</f>
        <v>0</v>
      </c>
      <c r="I20" s="185">
        <f>SUM(I9:I19)+D9</f>
        <v>0</v>
      </c>
      <c r="J20" s="160"/>
    </row>
    <row r="22" spans="1:10" x14ac:dyDescent="0.3">
      <c r="A22" s="223"/>
    </row>
    <row r="23" spans="1:10" x14ac:dyDescent="0.3">
      <c r="G23" s="159" t="s">
        <v>241</v>
      </c>
    </row>
    <row r="24" spans="1:10" x14ac:dyDescent="0.3">
      <c r="G24" s="159" t="s">
        <v>243</v>
      </c>
    </row>
    <row r="25" spans="1:10" s="159" customFormat="1" ht="15.6" customHeight="1" x14ac:dyDescent="0.25">
      <c r="D25" s="161"/>
      <c r="G25" s="159" t="s">
        <v>240</v>
      </c>
    </row>
    <row r="26" spans="1:10" x14ac:dyDescent="0.3">
      <c r="G26" s="159" t="s">
        <v>140</v>
      </c>
    </row>
  </sheetData>
  <mergeCells count="4">
    <mergeCell ref="A20:B20"/>
    <mergeCell ref="A1:I1"/>
    <mergeCell ref="A7:I7"/>
    <mergeCell ref="D9:D19"/>
  </mergeCells>
  <printOptions horizontalCentered="1"/>
  <pageMargins left="0.51181102362204722" right="0.51181102362204722" top="0.59055118110236227" bottom="0.59055118110236227" header="0.31496062992125984" footer="0.31496062992125984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5AFF1-2AAD-48E7-AD5C-227FC691CC6C}">
  <sheetPr>
    <tabColor theme="8" tint="-0.249977111117893"/>
    <pageSetUpPr fitToPage="1"/>
  </sheetPr>
  <dimension ref="A1:AB26"/>
  <sheetViews>
    <sheetView showGridLines="0" view="pageBreakPreview" zoomScaleNormal="100" zoomScaleSheetLayoutView="100" workbookViewId="0">
      <selection activeCell="AD16" sqref="AD16"/>
    </sheetView>
  </sheetViews>
  <sheetFormatPr defaultColWidth="9.109375" defaultRowHeight="15.6" x14ac:dyDescent="0.3"/>
  <cols>
    <col min="1" max="1" width="11.33203125" style="159" bestFit="1" customWidth="1"/>
    <col min="2" max="2" width="22.109375" style="159" customWidth="1"/>
    <col min="3" max="3" width="18.33203125" style="159" customWidth="1"/>
    <col min="4" max="4" width="10.44140625" style="159" customWidth="1"/>
    <col min="5" max="5" width="3.44140625" style="161" bestFit="1" customWidth="1"/>
    <col min="6" max="6" width="3.44140625" style="186" bestFit="1" customWidth="1"/>
    <col min="7" max="8" width="3.44140625" style="159" bestFit="1" customWidth="1"/>
    <col min="9" max="9" width="4.88671875" style="159" customWidth="1"/>
    <col min="10" max="10" width="3.44140625" style="161" bestFit="1" customWidth="1"/>
    <col min="11" max="13" width="4.6640625" style="159" bestFit="1" customWidth="1"/>
    <col min="14" max="14" width="6.21875" style="159" bestFit="1" customWidth="1"/>
    <col min="15" max="16" width="4.6640625" style="159" bestFit="1" customWidth="1"/>
    <col min="17" max="17" width="4.33203125" style="159" bestFit="1" customWidth="1"/>
    <col min="18" max="18" width="4.33203125" style="161" bestFit="1" customWidth="1"/>
    <col min="19" max="20" width="4.6640625" style="159" bestFit="1" customWidth="1"/>
    <col min="21" max="28" width="4.33203125" style="72" bestFit="1" customWidth="1"/>
    <col min="29" max="16384" width="9.109375" style="72"/>
  </cols>
  <sheetData>
    <row r="1" spans="1:28" ht="57" customHeight="1" x14ac:dyDescent="0.3">
      <c r="A1" s="258" t="s">
        <v>219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</row>
    <row r="2" spans="1:28" ht="3.6" customHeight="1" x14ac:dyDescent="0.3"/>
    <row r="3" spans="1:28" s="82" customFormat="1" ht="18" customHeight="1" x14ac:dyDescent="0.25">
      <c r="A3" s="162" t="s">
        <v>207</v>
      </c>
      <c r="B3" s="163" t="s">
        <v>210</v>
      </c>
      <c r="C3" s="163"/>
      <c r="D3" s="163"/>
      <c r="E3" s="164"/>
      <c r="L3" s="163"/>
      <c r="M3" s="163"/>
      <c r="N3" s="163"/>
      <c r="O3" s="163"/>
      <c r="P3" s="163"/>
      <c r="Q3" s="163"/>
      <c r="R3" s="163"/>
      <c r="S3" s="163"/>
      <c r="T3" s="163"/>
    </row>
    <row r="4" spans="1:28" s="82" customFormat="1" ht="18" customHeight="1" x14ac:dyDescent="0.25">
      <c r="A4" s="168" t="s">
        <v>139</v>
      </c>
      <c r="B4" s="169" t="str">
        <f>Capa!B25</f>
        <v>Ato Convocatório 08/2022</v>
      </c>
      <c r="D4" s="171"/>
      <c r="E4" s="170"/>
      <c r="F4" s="187"/>
      <c r="G4" s="171"/>
      <c r="H4" s="171"/>
      <c r="I4" s="171"/>
      <c r="J4" s="170"/>
      <c r="K4" s="171"/>
      <c r="L4" s="171"/>
      <c r="M4" s="172"/>
      <c r="N4" s="264"/>
      <c r="O4" s="264"/>
      <c r="P4" s="264"/>
      <c r="Q4" s="171"/>
      <c r="R4" s="170"/>
      <c r="S4" s="171"/>
      <c r="T4" s="171"/>
    </row>
    <row r="5" spans="1:28" s="82" customFormat="1" ht="18" customHeight="1" x14ac:dyDescent="0.25">
      <c r="A5" s="168" t="s">
        <v>142</v>
      </c>
      <c r="B5" s="169" t="str">
        <f>Capa!B30</f>
        <v>GOVERNADOR VALADARES/MG</v>
      </c>
      <c r="D5" s="171"/>
      <c r="E5" s="170"/>
      <c r="F5" s="187"/>
      <c r="G5" s="171"/>
      <c r="H5" s="171"/>
      <c r="I5" s="173"/>
      <c r="J5" s="172"/>
      <c r="K5" s="171"/>
      <c r="L5" s="171"/>
      <c r="M5" s="171"/>
      <c r="N5" s="171"/>
      <c r="O5" s="171"/>
      <c r="P5" s="171"/>
      <c r="Q5" s="173"/>
      <c r="R5" s="172"/>
      <c r="S5" s="171"/>
      <c r="T5" s="171"/>
    </row>
    <row r="6" spans="1:28" ht="5.4" customHeight="1" x14ac:dyDescent="0.3">
      <c r="H6" s="188"/>
      <c r="I6" s="173"/>
      <c r="Q6" s="173"/>
    </row>
    <row r="7" spans="1:28" ht="15.6" customHeight="1" x14ac:dyDescent="0.3">
      <c r="A7" s="259" t="s">
        <v>191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</row>
    <row r="8" spans="1:28" ht="15.6" customHeight="1" x14ac:dyDescent="0.3">
      <c r="A8" s="266" t="s">
        <v>151</v>
      </c>
      <c r="B8" s="266" t="s">
        <v>22</v>
      </c>
      <c r="C8" s="266" t="s">
        <v>192</v>
      </c>
      <c r="D8" s="266" t="s">
        <v>193</v>
      </c>
      <c r="E8" s="263">
        <v>1</v>
      </c>
      <c r="F8" s="263"/>
      <c r="G8" s="263">
        <v>2</v>
      </c>
      <c r="H8" s="263"/>
      <c r="I8" s="263">
        <v>3</v>
      </c>
      <c r="J8" s="263"/>
      <c r="K8" s="263">
        <v>4</v>
      </c>
      <c r="L8" s="263"/>
      <c r="M8" s="263">
        <v>5</v>
      </c>
      <c r="N8" s="263"/>
      <c r="O8" s="263">
        <v>6</v>
      </c>
      <c r="P8" s="263"/>
      <c r="Q8" s="263">
        <v>7</v>
      </c>
      <c r="R8" s="263"/>
      <c r="S8" s="263">
        <v>8</v>
      </c>
      <c r="T8" s="263"/>
      <c r="U8" s="263">
        <v>9</v>
      </c>
      <c r="V8" s="263"/>
      <c r="W8" s="263">
        <v>10</v>
      </c>
      <c r="X8" s="263"/>
      <c r="Y8" s="263">
        <v>11</v>
      </c>
      <c r="Z8" s="263"/>
      <c r="AA8" s="263">
        <v>12</v>
      </c>
      <c r="AB8" s="263"/>
    </row>
    <row r="9" spans="1:28" ht="15.6" customHeight="1" x14ac:dyDescent="0.3">
      <c r="A9" s="267"/>
      <c r="B9" s="267"/>
      <c r="C9" s="267"/>
      <c r="D9" s="267"/>
      <c r="E9" s="189">
        <v>15</v>
      </c>
      <c r="F9" s="189">
        <f>E9+15</f>
        <v>30</v>
      </c>
      <c r="G9" s="189">
        <f t="shared" ref="G9:H9" si="0">F9+15</f>
        <v>45</v>
      </c>
      <c r="H9" s="189">
        <f t="shared" si="0"/>
        <v>60</v>
      </c>
      <c r="I9" s="189">
        <f t="shared" ref="I9" si="1">H9+15</f>
        <v>75</v>
      </c>
      <c r="J9" s="189">
        <f t="shared" ref="J9" si="2">I9+15</f>
        <v>90</v>
      </c>
      <c r="K9" s="189">
        <f t="shared" ref="K9" si="3">J9+15</f>
        <v>105</v>
      </c>
      <c r="L9" s="189">
        <f t="shared" ref="L9" si="4">K9+15</f>
        <v>120</v>
      </c>
      <c r="M9" s="189">
        <f t="shared" ref="M9" si="5">L9+15</f>
        <v>135</v>
      </c>
      <c r="N9" s="189">
        <f t="shared" ref="N9" si="6">M9+15</f>
        <v>150</v>
      </c>
      <c r="O9" s="189">
        <f t="shared" ref="O9" si="7">N9+15</f>
        <v>165</v>
      </c>
      <c r="P9" s="189">
        <f t="shared" ref="P9" si="8">O9+15</f>
        <v>180</v>
      </c>
      <c r="Q9" s="189">
        <f t="shared" ref="Q9" si="9">P9+15</f>
        <v>195</v>
      </c>
      <c r="R9" s="189">
        <f t="shared" ref="R9" si="10">Q9+15</f>
        <v>210</v>
      </c>
      <c r="S9" s="189">
        <f t="shared" ref="S9" si="11">R9+15</f>
        <v>225</v>
      </c>
      <c r="T9" s="189">
        <f t="shared" ref="T9" si="12">S9+15</f>
        <v>240</v>
      </c>
      <c r="U9" s="219">
        <f t="shared" ref="U9" si="13">T9+15</f>
        <v>255</v>
      </c>
      <c r="V9" s="219">
        <f t="shared" ref="V9" si="14">U9+15</f>
        <v>270</v>
      </c>
      <c r="W9" s="219">
        <f t="shared" ref="W9" si="15">V9+15</f>
        <v>285</v>
      </c>
      <c r="X9" s="219">
        <f t="shared" ref="X9" si="16">W9+15</f>
        <v>300</v>
      </c>
      <c r="Y9" s="219">
        <f t="shared" ref="Y9" si="17">X9+15</f>
        <v>315</v>
      </c>
      <c r="Z9" s="219">
        <f t="shared" ref="Z9" si="18">Y9+15</f>
        <v>330</v>
      </c>
      <c r="AA9" s="219">
        <f t="shared" ref="AA9" si="19">Z9+15</f>
        <v>345</v>
      </c>
      <c r="AB9" s="219">
        <f t="shared" ref="AB9" si="20">AA9+15</f>
        <v>360</v>
      </c>
    </row>
    <row r="10" spans="1:28" x14ac:dyDescent="0.3">
      <c r="A10" s="190">
        <v>1</v>
      </c>
      <c r="B10" s="191" t="s">
        <v>153</v>
      </c>
      <c r="C10" s="192"/>
      <c r="D10" s="193" t="e">
        <f>C10/$C$15</f>
        <v>#DIV/0!</v>
      </c>
      <c r="E10" s="194"/>
      <c r="F10" s="195"/>
      <c r="G10" s="196"/>
      <c r="H10" s="196"/>
      <c r="I10" s="196"/>
      <c r="J10" s="197"/>
      <c r="K10" s="196"/>
      <c r="L10" s="196"/>
      <c r="M10" s="196"/>
      <c r="N10" s="196"/>
      <c r="O10" s="196"/>
      <c r="P10" s="196"/>
      <c r="Q10" s="196"/>
      <c r="R10" s="197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</row>
    <row r="11" spans="1:28" x14ac:dyDescent="0.3">
      <c r="A11" s="198">
        <v>2</v>
      </c>
      <c r="B11" s="199" t="s">
        <v>141</v>
      </c>
      <c r="C11" s="200"/>
      <c r="D11" s="201" t="e">
        <f t="shared" ref="D11:D14" si="21">C11/$C$15</f>
        <v>#DIV/0!</v>
      </c>
      <c r="E11" s="202"/>
      <c r="F11" s="203"/>
      <c r="G11" s="204"/>
      <c r="H11" s="204"/>
      <c r="I11" s="204"/>
      <c r="J11" s="222"/>
      <c r="K11" s="205"/>
      <c r="L11" s="205"/>
      <c r="M11" s="205"/>
      <c r="N11" s="205"/>
      <c r="O11" s="205"/>
      <c r="P11" s="205"/>
      <c r="Q11" s="205"/>
      <c r="R11" s="202"/>
      <c r="S11" s="205"/>
      <c r="T11" s="196"/>
      <c r="U11" s="196"/>
      <c r="V11" s="196"/>
      <c r="W11" s="196"/>
      <c r="X11" s="196"/>
      <c r="Y11" s="196"/>
      <c r="Z11" s="196"/>
      <c r="AA11" s="196"/>
      <c r="AB11" s="196"/>
    </row>
    <row r="12" spans="1:28" x14ac:dyDescent="0.3">
      <c r="A12" s="198">
        <v>3</v>
      </c>
      <c r="B12" s="199" t="s">
        <v>143</v>
      </c>
      <c r="C12" s="200"/>
      <c r="D12" s="201" t="e">
        <f t="shared" si="21"/>
        <v>#DIV/0!</v>
      </c>
      <c r="E12" s="202"/>
      <c r="F12" s="206"/>
      <c r="G12" s="205"/>
      <c r="H12" s="205"/>
      <c r="I12" s="204"/>
      <c r="J12" s="207"/>
      <c r="K12" s="204"/>
      <c r="L12" s="204"/>
      <c r="M12" s="204"/>
      <c r="N12" s="204"/>
      <c r="O12" s="204"/>
      <c r="P12" s="204"/>
      <c r="Q12" s="204"/>
      <c r="R12" s="207"/>
      <c r="S12" s="204"/>
      <c r="T12" s="221"/>
      <c r="U12" s="196"/>
      <c r="V12" s="196"/>
      <c r="W12" s="196"/>
      <c r="X12" s="196"/>
      <c r="Y12" s="196"/>
      <c r="Z12" s="196"/>
      <c r="AA12" s="196"/>
      <c r="AB12" s="196"/>
    </row>
    <row r="13" spans="1:28" x14ac:dyDescent="0.3">
      <c r="A13" s="198">
        <v>4</v>
      </c>
      <c r="B13" s="199" t="s">
        <v>242</v>
      </c>
      <c r="C13" s="200"/>
      <c r="D13" s="201" t="e">
        <f t="shared" si="21"/>
        <v>#DIV/0!</v>
      </c>
      <c r="E13" s="202"/>
      <c r="F13" s="206"/>
      <c r="G13" s="205"/>
      <c r="H13" s="205"/>
      <c r="I13" s="205"/>
      <c r="J13" s="202"/>
      <c r="K13" s="205"/>
      <c r="L13" s="205"/>
      <c r="M13" s="204"/>
      <c r="N13" s="204"/>
      <c r="O13" s="204"/>
      <c r="P13" s="204"/>
      <c r="Q13" s="204"/>
      <c r="R13" s="204"/>
      <c r="S13" s="204"/>
      <c r="T13" s="220"/>
      <c r="U13" s="220"/>
      <c r="V13" s="221"/>
      <c r="W13" s="196"/>
      <c r="X13" s="196"/>
      <c r="Y13" s="196"/>
      <c r="Z13" s="196"/>
      <c r="AA13" s="196"/>
      <c r="AB13" s="196"/>
    </row>
    <row r="14" spans="1:28" x14ac:dyDescent="0.3">
      <c r="A14" s="198">
        <v>5</v>
      </c>
      <c r="B14" s="199" t="s">
        <v>144</v>
      </c>
      <c r="C14" s="200"/>
      <c r="D14" s="201" t="e">
        <f t="shared" si="21"/>
        <v>#DIV/0!</v>
      </c>
      <c r="E14" s="202"/>
      <c r="F14" s="206"/>
      <c r="G14" s="205"/>
      <c r="H14" s="205"/>
      <c r="I14" s="205"/>
      <c r="J14" s="202"/>
      <c r="K14" s="205"/>
      <c r="L14" s="205"/>
      <c r="M14" s="205"/>
      <c r="N14" s="205"/>
      <c r="O14" s="205"/>
      <c r="P14" s="205"/>
      <c r="Q14" s="204"/>
      <c r="R14" s="204"/>
      <c r="S14" s="204"/>
      <c r="T14" s="220"/>
      <c r="U14" s="220"/>
      <c r="V14" s="220"/>
      <c r="W14" s="220"/>
      <c r="X14" s="220"/>
      <c r="Y14" s="220"/>
      <c r="Z14" s="220"/>
      <c r="AA14" s="220"/>
      <c r="AB14" s="221"/>
    </row>
    <row r="15" spans="1:28" x14ac:dyDescent="0.3">
      <c r="A15" s="265" t="s">
        <v>194</v>
      </c>
      <c r="B15" s="265"/>
      <c r="C15" s="208">
        <f>SUM(C10:C14)</f>
        <v>0</v>
      </c>
      <c r="D15" s="209" t="e">
        <f>SUM(D10:D14)</f>
        <v>#DIV/0!</v>
      </c>
      <c r="E15" s="210"/>
      <c r="F15" s="211"/>
      <c r="G15" s="212"/>
      <c r="H15" s="212"/>
      <c r="I15" s="212"/>
      <c r="J15" s="210"/>
      <c r="K15" s="212"/>
      <c r="L15" s="212"/>
      <c r="M15" s="212"/>
      <c r="N15" s="212"/>
      <c r="O15" s="212"/>
      <c r="P15" s="212"/>
      <c r="Q15" s="212"/>
      <c r="R15" s="210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</row>
    <row r="16" spans="1:28" ht="21.6" customHeight="1" x14ac:dyDescent="0.3">
      <c r="A16" s="171" t="s">
        <v>195</v>
      </c>
    </row>
    <row r="17" spans="1:17" x14ac:dyDescent="0.3">
      <c r="A17" s="213"/>
      <c r="B17" s="159" t="s">
        <v>196</v>
      </c>
      <c r="Q17" s="159" t="s">
        <v>241</v>
      </c>
    </row>
    <row r="18" spans="1:17" x14ac:dyDescent="0.3">
      <c r="A18" s="214"/>
      <c r="B18" s="159" t="s">
        <v>208</v>
      </c>
      <c r="Q18" s="159" t="s">
        <v>243</v>
      </c>
    </row>
    <row r="19" spans="1:17" x14ac:dyDescent="0.3">
      <c r="Q19" s="159" t="s">
        <v>240</v>
      </c>
    </row>
    <row r="20" spans="1:17" x14ac:dyDescent="0.3">
      <c r="Q20" s="159" t="s">
        <v>140</v>
      </c>
    </row>
    <row r="26" spans="1:17" ht="15.6" customHeight="1" x14ac:dyDescent="0.3"/>
  </sheetData>
  <mergeCells count="20">
    <mergeCell ref="A15:B15"/>
    <mergeCell ref="E8:F8"/>
    <mergeCell ref="G8:H8"/>
    <mergeCell ref="Q8:R8"/>
    <mergeCell ref="S8:T8"/>
    <mergeCell ref="A8:A9"/>
    <mergeCell ref="B8:B9"/>
    <mergeCell ref="C8:C9"/>
    <mergeCell ref="D8:D9"/>
    <mergeCell ref="I8:J8"/>
    <mergeCell ref="K8:L8"/>
    <mergeCell ref="M8:N8"/>
    <mergeCell ref="U8:V8"/>
    <mergeCell ref="W8:X8"/>
    <mergeCell ref="Y8:Z8"/>
    <mergeCell ref="AA8:AB8"/>
    <mergeCell ref="A1:AB1"/>
    <mergeCell ref="A7:AB7"/>
    <mergeCell ref="O8:P8"/>
    <mergeCell ref="N4:P4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8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3A0AECF16DCE43814DAC9BA31E4679" ma:contentTypeVersion="13" ma:contentTypeDescription="Crie um novo documento." ma:contentTypeScope="" ma:versionID="96b15045fadec1e1ed00380545466f3f">
  <xsd:schema xmlns:xsd="http://www.w3.org/2001/XMLSchema" xmlns:xs="http://www.w3.org/2001/XMLSchema" xmlns:p="http://schemas.microsoft.com/office/2006/metadata/properties" xmlns:ns2="f713f894-8e5f-49bb-aba3-bc5acb6c15a1" xmlns:ns3="2654f1fe-3808-4788-a1c9-5f0b422ba0d6" targetNamespace="http://schemas.microsoft.com/office/2006/metadata/properties" ma:root="true" ma:fieldsID="885b966f2fc9b952ee19523965c001a2" ns2:_="" ns3:_="">
    <xsd:import namespace="f713f894-8e5f-49bb-aba3-bc5acb6c15a1"/>
    <xsd:import namespace="2654f1fe-3808-4788-a1c9-5f0b422ba0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f894-8e5f-49bb-aba3-bc5acb6c15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4f1fe-3808-4788-a1c9-5f0b422ba0d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A4FBBC-36DE-4D3D-9897-158B6623B8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3AC2CA-2CA0-42B3-8267-33A31DE73B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13f894-8e5f-49bb-aba3-bc5acb6c15a1"/>
    <ds:schemaRef ds:uri="2654f1fe-3808-4788-a1c9-5f0b422ba0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908A18-0C30-4D3F-91CF-1E1D93CD8CB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10</vt:i4>
      </vt:variant>
    </vt:vector>
  </HeadingPairs>
  <TitlesOfParts>
    <vt:vector size="17" baseType="lpstr">
      <vt:lpstr>Capa</vt:lpstr>
      <vt:lpstr>Orç_20-30</vt:lpstr>
      <vt:lpstr>Crono_20-30</vt:lpstr>
      <vt:lpstr>K</vt:lpstr>
      <vt:lpstr>Planilha orçamentária</vt:lpstr>
      <vt:lpstr>Custo por Produto</vt:lpstr>
      <vt:lpstr>Cronograma</vt:lpstr>
      <vt:lpstr>Capa!Area_de_impressao</vt:lpstr>
      <vt:lpstr>'Crono_20-30'!Area_de_impressao</vt:lpstr>
      <vt:lpstr>Cronograma!Area_de_impressao</vt:lpstr>
      <vt:lpstr>'Custo por Produto'!Area_de_impressao</vt:lpstr>
      <vt:lpstr>K!Area_de_impressao</vt:lpstr>
      <vt:lpstr>'Orç_20-30'!Area_de_impressao</vt:lpstr>
      <vt:lpstr>'Planilha orçamentária'!Area_de_impressao</vt:lpstr>
      <vt:lpstr>Cronograma!Titulos_de_impressao</vt:lpstr>
      <vt:lpstr>'Custo por Produto'!Titulos_de_impressao</vt:lpstr>
      <vt:lpstr>'Planilha orçamentária'!Titulos_de_impressao</vt:lpstr>
    </vt:vector>
  </TitlesOfParts>
  <Company>Serenco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Adriano</cp:lastModifiedBy>
  <cp:lastPrinted>2022-07-21T13:44:41Z</cp:lastPrinted>
  <dcterms:created xsi:type="dcterms:W3CDTF">2009-02-03T12:18:48Z</dcterms:created>
  <dcterms:modified xsi:type="dcterms:W3CDTF">2022-08-08T14:23:13Z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0x010100E13A0AECF16DCE43814DAC9BA31E4679</vt:lpwstr>
  </property>
</Properties>
</file>