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agevap2.sharepoint.com/sites/Agedoce/Documentos Compartilhados/12 - Documentos Expedidos/Ato Convocatório/2023/Ato Convocatório 13-2023- Rio Vivo Lotes 06 e 07/16 - Minuta de Ato e TDR/"/>
    </mc:Choice>
  </mc:AlternateContent>
  <xr:revisionPtr revIDLastSave="393" documentId="13_ncr:1_{1B5F6650-6735-4375-9391-F69AD8C41575}" xr6:coauthVersionLast="47" xr6:coauthVersionMax="47" xr10:uidLastSave="{172C2548-587B-4AE2-8114-28C1576B2DCB}"/>
  <bookViews>
    <workbookView xWindow="60" yWindow="30" windowWidth="14670" windowHeight="15510" tabRatio="976" activeTab="21" xr2:uid="{976FEEA4-836F-4FE2-A276-D114FEB3BF8A}"/>
  </bookViews>
  <sheets>
    <sheet name="CAPA" sheetId="40" r:id="rId1"/>
    <sheet name="DEFINIÇÃO" sheetId="47" r:id="rId2"/>
    <sheet name="DASHBOARD" sheetId="254" r:id="rId3"/>
    <sheet name="CUSTOS FIXOS L6" sheetId="220" r:id="rId4"/>
    <sheet name="CUSTOS VARIÁVEIS L6" sheetId="222" r:id="rId5"/>
    <sheet name="CRONOGRAMA L6" sheetId="277" r:id="rId6"/>
    <sheet name="FATOR K" sheetId="216" r:id="rId7"/>
    <sheet name="1.1 COORD" sheetId="212" r:id="rId8"/>
    <sheet name="1.2 MOB SOCIAL" sheetId="262" r:id="rId9"/>
    <sheet name="1.3 TÉC AMB" sheetId="263" r:id="rId10"/>
    <sheet name="1.4 AUX ADM" sheetId="264" r:id="rId11"/>
    <sheet name="1.5 ENC OPER" sheetId="265" r:id="rId12"/>
    <sheet name="1.6 MOT" sheetId="266" r:id="rId13"/>
    <sheet name="1.7 CARP" sheetId="267" r:id="rId14"/>
    <sheet name="1.8 PEDR" sheetId="268" r:id="rId15"/>
    <sheet name="1.9 SERV" sheetId="269" r:id="rId16"/>
    <sheet name="2 DESP DIVERSAS" sheetId="270" r:id="rId17"/>
    <sheet name="3 SERVIÇOS TÉCNICOS" sheetId="271" r:id="rId18"/>
    <sheet name="4 DESP DIVERSAS" sheetId="272" r:id="rId19"/>
    <sheet name="Orç_20-30" sheetId="28" state="hidden" r:id="rId20"/>
    <sheet name="Crono_20-30" sheetId="34" state="hidden" r:id="rId21"/>
    <sheet name="REFERÊNCIAS" sheetId="230" r:id="rId22"/>
  </sheets>
  <definedNames>
    <definedName name="_xlnm.Print_Area" localSheetId="20">'Crono_20-30'!$A$2:$H$30</definedName>
    <definedName name="_xlnm.Print_Area" localSheetId="1">DEFINIÇÃO!$A$1:$J$37</definedName>
    <definedName name="_xlnm.Print_Area" localSheetId="19">'Orç_20-30'!$A$1:$G$82</definedName>
    <definedName name="_xlnm.Print_Titles" localSheetId="7">'1.1 COORD'!$1:$1</definedName>
    <definedName name="_xlnm.Print_Titles" localSheetId="8">'1.2 MOB SOCIAL'!$1:$1</definedName>
    <definedName name="_xlnm.Print_Titles" localSheetId="9">'1.3 TÉC AMB'!$1:$1</definedName>
    <definedName name="_xlnm.Print_Titles" localSheetId="10">'1.4 AUX ADM'!$1:$1</definedName>
    <definedName name="_xlnm.Print_Titles" localSheetId="11">'1.5 ENC OPER'!$1:$1</definedName>
    <definedName name="_xlnm.Print_Titles" localSheetId="12">'1.6 MOT'!$1:$1</definedName>
    <definedName name="_xlnm.Print_Titles" localSheetId="13">'1.7 CARP'!$1:$1</definedName>
    <definedName name="_xlnm.Print_Titles" localSheetId="14">'1.8 PEDR'!$1:$1</definedName>
    <definedName name="_xlnm.Print_Titles" localSheetId="15">'1.9 SERV'!$1:$1</definedName>
    <definedName name="_xlnm.Print_Titles" localSheetId="3">'CUSTOS FIXOS L6'!$1:$1</definedName>
    <definedName name="_xlnm.Print_Titles" localSheetId="4">'CUSTOS VARIÁVEIS L6'!$1:$1</definedName>
    <definedName name="_xlnm.Print_Titles" localSheetId="21">REFERÊNCIAS!$1:$2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16" l="1"/>
  <c r="K6" i="216"/>
  <c r="C51" i="268" l="1"/>
  <c r="C50" i="268"/>
  <c r="C49" i="268"/>
  <c r="C48" i="268"/>
  <c r="C47" i="268"/>
  <c r="C46" i="268"/>
  <c r="D10" i="222"/>
  <c r="C10" i="222"/>
  <c r="B10" i="222"/>
  <c r="K10" i="216"/>
  <c r="D33" i="212" l="1"/>
  <c r="C17" i="277" l="1"/>
  <c r="D17" i="277" s="1"/>
  <c r="F17" i="277" s="1"/>
  <c r="C65" i="212" l="1"/>
  <c r="C64" i="212"/>
  <c r="C63" i="212"/>
  <c r="C62" i="212"/>
  <c r="C65" i="262"/>
  <c r="C64" i="262"/>
  <c r="C63" i="262"/>
  <c r="C62" i="262"/>
  <c r="C65" i="263"/>
  <c r="C64" i="263"/>
  <c r="C63" i="263"/>
  <c r="C62" i="263"/>
  <c r="C65" i="264"/>
  <c r="C64" i="264"/>
  <c r="C63" i="264"/>
  <c r="C62" i="264"/>
  <c r="C65" i="265"/>
  <c r="C64" i="265"/>
  <c r="C63" i="265"/>
  <c r="C62" i="265"/>
  <c r="C65" i="266"/>
  <c r="C64" i="266"/>
  <c r="C63" i="266"/>
  <c r="C62" i="266"/>
  <c r="C65" i="267"/>
  <c r="C64" i="267"/>
  <c r="C63" i="267"/>
  <c r="C62" i="267"/>
  <c r="C65" i="268"/>
  <c r="C64" i="268"/>
  <c r="C63" i="268"/>
  <c r="C62" i="268"/>
  <c r="C65" i="269"/>
  <c r="C64" i="269"/>
  <c r="C63" i="269"/>
  <c r="C62" i="269"/>
  <c r="C70" i="270"/>
  <c r="C69" i="270"/>
  <c r="C68" i="270"/>
  <c r="C67" i="270"/>
  <c r="C46" i="271"/>
  <c r="C45" i="271"/>
  <c r="C44" i="271"/>
  <c r="C43" i="271"/>
  <c r="C50" i="272"/>
  <c r="C49" i="272"/>
  <c r="C48" i="272"/>
  <c r="C47" i="272"/>
  <c r="D13" i="222"/>
  <c r="C13" i="222"/>
  <c r="B13" i="222"/>
  <c r="D19" i="222" l="1"/>
  <c r="C19" i="222"/>
  <c r="B19" i="222"/>
  <c r="D18" i="222"/>
  <c r="C18" i="222"/>
  <c r="B18" i="222"/>
  <c r="D17" i="222"/>
  <c r="C17" i="222"/>
  <c r="B17" i="222"/>
  <c r="D16" i="222"/>
  <c r="C16" i="222"/>
  <c r="B16" i="222"/>
  <c r="D44" i="272"/>
  <c r="D40" i="271"/>
  <c r="D7" i="222" l="1"/>
  <c r="C7" i="222"/>
  <c r="B7" i="222"/>
  <c r="D64" i="270"/>
  <c r="D20" i="220"/>
  <c r="C20" i="220"/>
  <c r="B20" i="220"/>
  <c r="D19" i="220"/>
  <c r="C19" i="220"/>
  <c r="B19" i="220"/>
  <c r="B18" i="220" l="1"/>
  <c r="C18" i="220"/>
  <c r="D18" i="220"/>
  <c r="D15" i="220"/>
  <c r="D14" i="220"/>
  <c r="D13" i="220"/>
  <c r="D12" i="220"/>
  <c r="D11" i="220"/>
  <c r="D10" i="220"/>
  <c r="D9" i="220"/>
  <c r="D8" i="220"/>
  <c r="C15" i="220"/>
  <c r="C14" i="220"/>
  <c r="B15" i="220"/>
  <c r="B14" i="220"/>
  <c r="C13" i="220"/>
  <c r="B13" i="220"/>
  <c r="C12" i="220"/>
  <c r="B12" i="220"/>
  <c r="C11" i="220"/>
  <c r="B11" i="220"/>
  <c r="C10" i="220"/>
  <c r="B10" i="220"/>
  <c r="C9" i="220"/>
  <c r="B9" i="220"/>
  <c r="C8" i="220"/>
  <c r="B8" i="220"/>
  <c r="D59" i="269"/>
  <c r="D58" i="269"/>
  <c r="C51" i="269"/>
  <c r="C50" i="269"/>
  <c r="C47" i="269"/>
  <c r="C46" i="269"/>
  <c r="D41" i="269"/>
  <c r="D40" i="269"/>
  <c r="D37" i="269"/>
  <c r="D36" i="269"/>
  <c r="D35" i="269"/>
  <c r="D34" i="269"/>
  <c r="D33" i="269"/>
  <c r="D30" i="269"/>
  <c r="D29" i="269"/>
  <c r="D28" i="269"/>
  <c r="D27" i="269"/>
  <c r="D26" i="269"/>
  <c r="D25" i="269"/>
  <c r="D24" i="269"/>
  <c r="D21" i="269"/>
  <c r="D20" i="269"/>
  <c r="D19" i="269"/>
  <c r="D18" i="269"/>
  <c r="D17" i="269"/>
  <c r="D16" i="269"/>
  <c r="D15" i="269"/>
  <c r="D13" i="269"/>
  <c r="D59" i="268"/>
  <c r="D58" i="268"/>
  <c r="D41" i="268"/>
  <c r="D40" i="268"/>
  <c r="D37" i="268"/>
  <c r="D35" i="268"/>
  <c r="D34" i="268"/>
  <c r="D33" i="268"/>
  <c r="D30" i="268"/>
  <c r="D29" i="268"/>
  <c r="D28" i="268"/>
  <c r="D27" i="268"/>
  <c r="D26" i="268"/>
  <c r="D25" i="268"/>
  <c r="D24" i="268"/>
  <c r="D21" i="268"/>
  <c r="D20" i="268"/>
  <c r="D19" i="268"/>
  <c r="D18" i="268"/>
  <c r="D17" i="268"/>
  <c r="D16" i="268"/>
  <c r="D15" i="268"/>
  <c r="D14" i="268"/>
  <c r="D13" i="268"/>
  <c r="D59" i="267"/>
  <c r="D58" i="267"/>
  <c r="C51" i="267"/>
  <c r="C50" i="267"/>
  <c r="C47" i="267"/>
  <c r="C46" i="267"/>
  <c r="D41" i="267"/>
  <c r="D40" i="267"/>
  <c r="C39" i="267"/>
  <c r="D37" i="267"/>
  <c r="D36" i="267"/>
  <c r="D35" i="267"/>
  <c r="D34" i="267"/>
  <c r="D33" i="267"/>
  <c r="D30" i="267"/>
  <c r="D29" i="267"/>
  <c r="D28" i="267"/>
  <c r="D27" i="267"/>
  <c r="D26" i="267"/>
  <c r="D25" i="267"/>
  <c r="D24" i="267"/>
  <c r="D21" i="267"/>
  <c r="D20" i="267"/>
  <c r="D19" i="267"/>
  <c r="D18" i="267"/>
  <c r="D17" i="267"/>
  <c r="D16" i="267"/>
  <c r="D15" i="267"/>
  <c r="D14" i="267"/>
  <c r="D13" i="267"/>
  <c r="D7" i="220"/>
  <c r="C7" i="220"/>
  <c r="B7" i="220"/>
  <c r="D59" i="266"/>
  <c r="D58" i="266"/>
  <c r="C51" i="266"/>
  <c r="C50" i="266"/>
  <c r="C47" i="266"/>
  <c r="C46" i="266"/>
  <c r="D41" i="266"/>
  <c r="D40" i="266"/>
  <c r="D37" i="266"/>
  <c r="D36" i="266"/>
  <c r="D35" i="266"/>
  <c r="D34" i="266"/>
  <c r="D33" i="266"/>
  <c r="D30" i="266"/>
  <c r="D29" i="266"/>
  <c r="D28" i="266"/>
  <c r="D27" i="266"/>
  <c r="D26" i="266"/>
  <c r="D25" i="266"/>
  <c r="D24" i="266"/>
  <c r="D21" i="266"/>
  <c r="D20" i="266"/>
  <c r="D19" i="266"/>
  <c r="D18" i="266"/>
  <c r="D17" i="266"/>
  <c r="D16" i="266"/>
  <c r="D15" i="266"/>
  <c r="D14" i="266"/>
  <c r="D13" i="266"/>
  <c r="D59" i="265"/>
  <c r="D58" i="265"/>
  <c r="C51" i="265"/>
  <c r="C50" i="265"/>
  <c r="C47" i="265"/>
  <c r="C46" i="265"/>
  <c r="D41" i="265"/>
  <c r="D40" i="265"/>
  <c r="D36" i="265"/>
  <c r="D35" i="265"/>
  <c r="D34" i="265"/>
  <c r="D33" i="265"/>
  <c r="D30" i="265"/>
  <c r="D29" i="265"/>
  <c r="D28" i="265"/>
  <c r="D27" i="265"/>
  <c r="D26" i="265"/>
  <c r="D25" i="265"/>
  <c r="D24" i="265"/>
  <c r="D21" i="265"/>
  <c r="D20" i="265"/>
  <c r="D19" i="265"/>
  <c r="D18" i="265"/>
  <c r="D16" i="265"/>
  <c r="D15" i="265"/>
  <c r="D14" i="265"/>
  <c r="D13" i="265"/>
  <c r="D59" i="264"/>
  <c r="D58" i="264"/>
  <c r="C51" i="264"/>
  <c r="C50" i="264"/>
  <c r="C47" i="264"/>
  <c r="D41" i="264"/>
  <c r="D40" i="264"/>
  <c r="D37" i="264"/>
  <c r="D36" i="264"/>
  <c r="D35" i="264"/>
  <c r="D33" i="264"/>
  <c r="D30" i="264"/>
  <c r="D29" i="264"/>
  <c r="D28" i="264"/>
  <c r="D27" i="264"/>
  <c r="D26" i="264"/>
  <c r="D25" i="264"/>
  <c r="D24" i="264"/>
  <c r="D21" i="264"/>
  <c r="D20" i="264"/>
  <c r="D19" i="264"/>
  <c r="D18" i="264"/>
  <c r="D17" i="264"/>
  <c r="D16" i="264"/>
  <c r="D15" i="264"/>
  <c r="D14" i="264"/>
  <c r="D13" i="264"/>
  <c r="D6" i="220"/>
  <c r="C6" i="220"/>
  <c r="B6" i="220"/>
  <c r="D59" i="263"/>
  <c r="D58" i="263"/>
  <c r="C51" i="263"/>
  <c r="C50" i="263"/>
  <c r="C47" i="263"/>
  <c r="D41" i="263"/>
  <c r="D40" i="263"/>
  <c r="D37" i="263"/>
  <c r="D35" i="263"/>
  <c r="D34" i="263"/>
  <c r="D33" i="263"/>
  <c r="D30" i="263"/>
  <c r="D29" i="263"/>
  <c r="D28" i="263"/>
  <c r="D27" i="263"/>
  <c r="D26" i="263"/>
  <c r="D25" i="263"/>
  <c r="D24" i="263"/>
  <c r="D21" i="263"/>
  <c r="D20" i="263"/>
  <c r="D19" i="263"/>
  <c r="D18" i="263"/>
  <c r="D17" i="263"/>
  <c r="D16" i="263"/>
  <c r="D15" i="263"/>
  <c r="D14" i="263"/>
  <c r="D13" i="263"/>
  <c r="D5" i="220"/>
  <c r="C5" i="220"/>
  <c r="B5" i="220"/>
  <c r="D59" i="262"/>
  <c r="D58" i="262"/>
  <c r="C51" i="262"/>
  <c r="C50" i="262"/>
  <c r="C47" i="262"/>
  <c r="C46" i="262"/>
  <c r="D41" i="262"/>
  <c r="D40" i="262"/>
  <c r="D37" i="262"/>
  <c r="D35" i="262"/>
  <c r="D34" i="262"/>
  <c r="D33" i="262"/>
  <c r="D30" i="262"/>
  <c r="D29" i="262"/>
  <c r="D28" i="262"/>
  <c r="D27" i="262"/>
  <c r="D26" i="262"/>
  <c r="D25" i="262"/>
  <c r="D24" i="262"/>
  <c r="D21" i="262"/>
  <c r="D20" i="262"/>
  <c r="D19" i="262"/>
  <c r="D18" i="262"/>
  <c r="D17" i="262"/>
  <c r="D16" i="262"/>
  <c r="D15" i="262"/>
  <c r="D14" i="262"/>
  <c r="D13" i="262"/>
  <c r="D32" i="269" l="1"/>
  <c r="D39" i="262"/>
  <c r="C32" i="263"/>
  <c r="C39" i="265"/>
  <c r="C39" i="268"/>
  <c r="C39" i="262"/>
  <c r="C39" i="263"/>
  <c r="C32" i="264"/>
  <c r="C32" i="265"/>
  <c r="D36" i="263"/>
  <c r="D32" i="263" s="1"/>
  <c r="C32" i="268"/>
  <c r="C23" i="266"/>
  <c r="C23" i="268"/>
  <c r="C12" i="265"/>
  <c r="C12" i="263"/>
  <c r="C12" i="269"/>
  <c r="D23" i="263"/>
  <c r="D39" i="268"/>
  <c r="D32" i="267"/>
  <c r="D23" i="267"/>
  <c r="D39" i="267"/>
  <c r="D23" i="269"/>
  <c r="D39" i="269"/>
  <c r="D14" i="269"/>
  <c r="D12" i="269" s="1"/>
  <c r="C23" i="269"/>
  <c r="C39" i="269"/>
  <c r="C32" i="269"/>
  <c r="D23" i="268"/>
  <c r="D12" i="268"/>
  <c r="D36" i="268"/>
  <c r="D32" i="268" s="1"/>
  <c r="C12" i="268"/>
  <c r="D12" i="267"/>
  <c r="C23" i="267"/>
  <c r="C12" i="267"/>
  <c r="C32" i="267"/>
  <c r="D32" i="266"/>
  <c r="D39" i="266"/>
  <c r="D23" i="266"/>
  <c r="D12" i="266"/>
  <c r="C12" i="266"/>
  <c r="C32" i="266"/>
  <c r="C39" i="266"/>
  <c r="D39" i="265"/>
  <c r="D23" i="265"/>
  <c r="C23" i="265"/>
  <c r="D17" i="265"/>
  <c r="D12" i="265" s="1"/>
  <c r="D37" i="265"/>
  <c r="D32" i="265" s="1"/>
  <c r="D39" i="264"/>
  <c r="D23" i="264"/>
  <c r="D12" i="264"/>
  <c r="D34" i="264"/>
  <c r="D32" i="264" s="1"/>
  <c r="C23" i="264"/>
  <c r="C46" i="264"/>
  <c r="C12" i="264"/>
  <c r="C39" i="264"/>
  <c r="D12" i="263"/>
  <c r="D39" i="263"/>
  <c r="C23" i="263"/>
  <c r="C46" i="263"/>
  <c r="C32" i="262"/>
  <c r="C23" i="262"/>
  <c r="D23" i="262"/>
  <c r="D12" i="262"/>
  <c r="D36" i="262"/>
  <c r="D32" i="262" s="1"/>
  <c r="C12" i="262"/>
  <c r="D43" i="264" l="1"/>
  <c r="C43" i="263"/>
  <c r="C43" i="269"/>
  <c r="D43" i="269"/>
  <c r="C43" i="268"/>
  <c r="C43" i="265"/>
  <c r="C43" i="262"/>
  <c r="D43" i="267"/>
  <c r="D43" i="268"/>
  <c r="C43" i="267"/>
  <c r="C43" i="266"/>
  <c r="D43" i="266"/>
  <c r="D43" i="265"/>
  <c r="C43" i="264"/>
  <c r="D43" i="263"/>
  <c r="D43" i="262"/>
  <c r="D41" i="212" l="1"/>
  <c r="D40" i="212"/>
  <c r="D14" i="212"/>
  <c r="D15" i="212"/>
  <c r="D16" i="212"/>
  <c r="D17" i="212"/>
  <c r="D18" i="212"/>
  <c r="D19" i="212"/>
  <c r="D20" i="212"/>
  <c r="D21" i="212"/>
  <c r="D13" i="212"/>
  <c r="D34" i="212"/>
  <c r="D35" i="212"/>
  <c r="D36" i="212"/>
  <c r="D37" i="212"/>
  <c r="D25" i="212"/>
  <c r="D26" i="212"/>
  <c r="D27" i="212"/>
  <c r="D28" i="212"/>
  <c r="D29" i="212"/>
  <c r="D30" i="212"/>
  <c r="D24" i="212"/>
  <c r="C51" i="212" l="1"/>
  <c r="C50" i="212"/>
  <c r="C47" i="212"/>
  <c r="C46" i="212" l="1"/>
  <c r="C48" i="266" l="1"/>
  <c r="C48" i="267"/>
  <c r="C48" i="269"/>
  <c r="C48" i="265"/>
  <c r="C48" i="262"/>
  <c r="C48" i="263"/>
  <c r="C48" i="264"/>
  <c r="C49" i="212"/>
  <c r="C49" i="269" l="1"/>
  <c r="C52" i="269" s="1"/>
  <c r="C54" i="269" s="1"/>
  <c r="D57" i="269" s="1"/>
  <c r="D52" i="269"/>
  <c r="D54" i="269" s="1"/>
  <c r="C52" i="268"/>
  <c r="C54" i="268" s="1"/>
  <c r="D57" i="268" s="1"/>
  <c r="D52" i="268"/>
  <c r="D54" i="268" s="1"/>
  <c r="C49" i="267"/>
  <c r="C52" i="267" s="1"/>
  <c r="C54" i="267" s="1"/>
  <c r="D57" i="267" s="1"/>
  <c r="D52" i="267"/>
  <c r="D54" i="267" s="1"/>
  <c r="C49" i="262"/>
  <c r="C52" i="262" s="1"/>
  <c r="C54" i="262" s="1"/>
  <c r="D57" i="262" s="1"/>
  <c r="D52" i="262"/>
  <c r="D54" i="262" s="1"/>
  <c r="C49" i="263"/>
  <c r="C52" i="263" s="1"/>
  <c r="C54" i="263" s="1"/>
  <c r="D57" i="263" s="1"/>
  <c r="D52" i="263"/>
  <c r="D54" i="263" s="1"/>
  <c r="C49" i="265"/>
  <c r="C52" i="265" s="1"/>
  <c r="C54" i="265" s="1"/>
  <c r="D57" i="265" s="1"/>
  <c r="D52" i="265"/>
  <c r="D54" i="265" s="1"/>
  <c r="D52" i="266"/>
  <c r="D54" i="266" s="1"/>
  <c r="C49" i="266"/>
  <c r="C52" i="266" s="1"/>
  <c r="C54" i="266" s="1"/>
  <c r="D57" i="266" s="1"/>
  <c r="C49" i="264"/>
  <c r="C52" i="264" s="1"/>
  <c r="C54" i="264" s="1"/>
  <c r="D57" i="264" s="1"/>
  <c r="D52" i="264"/>
  <c r="D54" i="264" s="1"/>
  <c r="C48" i="212"/>
  <c r="C52" i="212" s="1"/>
  <c r="D52" i="212"/>
  <c r="D58" i="212" l="1"/>
  <c r="D45" i="272" l="1"/>
  <c r="D41" i="271"/>
  <c r="D65" i="270"/>
  <c r="D60" i="263"/>
  <c r="D60" i="265"/>
  <c r="D60" i="264"/>
  <c r="D60" i="268"/>
  <c r="D60" i="266"/>
  <c r="D60" i="262"/>
  <c r="D60" i="267"/>
  <c r="D60" i="269"/>
  <c r="D60" i="212"/>
  <c r="D59" i="212"/>
  <c r="D46" i="272" l="1"/>
  <c r="D52" i="272" s="1"/>
  <c r="D42" i="271"/>
  <c r="D48" i="271" s="1"/>
  <c r="D66" i="270"/>
  <c r="D72" i="270" s="1"/>
  <c r="D61" i="262"/>
  <c r="D67" i="262" s="1"/>
  <c r="D69" i="262" s="1"/>
  <c r="D61" i="268"/>
  <c r="D61" i="264"/>
  <c r="D67" i="264" s="1"/>
  <c r="D69" i="264" s="1"/>
  <c r="D61" i="267"/>
  <c r="D67" i="267" s="1"/>
  <c r="D69" i="267" s="1"/>
  <c r="D61" i="265"/>
  <c r="D67" i="265" s="1"/>
  <c r="D69" i="265" s="1"/>
  <c r="D61" i="269"/>
  <c r="D67" i="269" s="1"/>
  <c r="D69" i="269" s="1"/>
  <c r="D61" i="266"/>
  <c r="D67" i="266" s="1"/>
  <c r="D69" i="266" s="1"/>
  <c r="D61" i="263"/>
  <c r="D67" i="263" s="1"/>
  <c r="D69" i="263" s="1"/>
  <c r="D61" i="212"/>
  <c r="K17" i="216"/>
  <c r="K19" i="216"/>
  <c r="K18" i="216"/>
  <c r="K16" i="216"/>
  <c r="C39" i="212"/>
  <c r="C32" i="212"/>
  <c r="C12" i="212"/>
  <c r="D67" i="268" l="1"/>
  <c r="D69" i="268" s="1"/>
  <c r="E12" i="220" s="1"/>
  <c r="B25" i="271"/>
  <c r="E10" i="222" s="1"/>
  <c r="B13" i="271"/>
  <c r="E7" i="222" s="1"/>
  <c r="B51" i="270"/>
  <c r="B61" i="270"/>
  <c r="B31" i="270"/>
  <c r="B41" i="270"/>
  <c r="B11" i="270"/>
  <c r="B21" i="270"/>
  <c r="B37" i="271"/>
  <c r="B31" i="272"/>
  <c r="B41" i="272"/>
  <c r="B11" i="272"/>
  <c r="B21" i="272"/>
  <c r="E8" i="220"/>
  <c r="E10" i="220"/>
  <c r="H10" i="220" s="1"/>
  <c r="E14" i="220"/>
  <c r="E13" i="220"/>
  <c r="E15" i="220"/>
  <c r="E6" i="220"/>
  <c r="E9" i="220"/>
  <c r="E7" i="220"/>
  <c r="H7" i="220" s="1"/>
  <c r="E11" i="220"/>
  <c r="C23" i="212"/>
  <c r="C43" i="212" s="1"/>
  <c r="E22" i="220" l="1"/>
  <c r="H22" i="220" s="1"/>
  <c r="E19" i="220"/>
  <c r="E18" i="220"/>
  <c r="H18" i="220" s="1"/>
  <c r="E23" i="220"/>
  <c r="H23" i="220" s="1"/>
  <c r="H7" i="222"/>
  <c r="H10" i="222"/>
  <c r="E20" i="220"/>
  <c r="E21" i="220"/>
  <c r="H21" i="220" s="1"/>
  <c r="E13" i="222"/>
  <c r="H13" i="222" s="1"/>
  <c r="E19" i="222"/>
  <c r="H19" i="222" s="1"/>
  <c r="E16" i="222"/>
  <c r="H16" i="222" s="1"/>
  <c r="E17" i="222"/>
  <c r="H17" i="222" s="1"/>
  <c r="E18" i="222"/>
  <c r="H18" i="222" s="1"/>
  <c r="H6" i="220"/>
  <c r="D12" i="212"/>
  <c r="D39" i="212"/>
  <c r="D23" i="212"/>
  <c r="D32" i="212"/>
  <c r="H5" i="222" l="1"/>
  <c r="H15" i="222"/>
  <c r="D43" i="212"/>
  <c r="D54" i="212" s="1"/>
  <c r="H8" i="220" l="1"/>
  <c r="H13" i="220"/>
  <c r="H15" i="220"/>
  <c r="H14" i="220"/>
  <c r="H12" i="220"/>
  <c r="H11" i="220"/>
  <c r="H9" i="220" l="1"/>
  <c r="L79" i="28" l="1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69" i="28" l="1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B19" i="34" l="1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C54" i="212" l="1"/>
  <c r="D57" i="212" s="1"/>
  <c r="D67" i="212" s="1"/>
  <c r="D69" i="212" s="1"/>
  <c r="H20" i="220"/>
  <c r="H19" i="220"/>
  <c r="H17" i="220" l="1"/>
  <c r="E5" i="220" l="1"/>
  <c r="H5" i="220" s="1"/>
  <c r="H4" i="220" s="1"/>
  <c r="H25" i="220" l="1"/>
  <c r="I19" i="220" s="1"/>
  <c r="J11" i="277"/>
  <c r="F11" i="277"/>
  <c r="H32" i="277"/>
  <c r="E32" i="277"/>
  <c r="I11" i="277"/>
  <c r="I32" i="277"/>
  <c r="G32" i="277"/>
  <c r="D32" i="277"/>
  <c r="H11" i="277"/>
  <c r="D11" i="277"/>
  <c r="C11" i="277"/>
  <c r="C32" i="277"/>
  <c r="G11" i="277"/>
  <c r="F32" i="277"/>
  <c r="J32" i="277"/>
  <c r="I13" i="220" l="1"/>
  <c r="I15" i="220"/>
  <c r="I5" i="220"/>
  <c r="I23" i="220"/>
  <c r="I14" i="220"/>
  <c r="I22" i="220"/>
  <c r="I9" i="220"/>
  <c r="I21" i="220"/>
  <c r="E29" i="220"/>
  <c r="I29" i="220" s="1"/>
  <c r="I30" i="220" s="1"/>
  <c r="C4" i="254" s="1"/>
  <c r="I20" i="220"/>
  <c r="I18" i="220"/>
  <c r="I12" i="220"/>
  <c r="I6" i="220"/>
  <c r="I7" i="220"/>
  <c r="I10" i="220"/>
  <c r="I8" i="220"/>
  <c r="I11" i="220"/>
  <c r="D19" i="277"/>
  <c r="C19" i="277"/>
  <c r="C13" i="277"/>
  <c r="D13" i="277" s="1"/>
  <c r="F13" i="277" s="1"/>
  <c r="G13" i="277" s="1"/>
  <c r="H13" i="277" s="1"/>
  <c r="I13" i="277" s="1"/>
  <c r="J13" i="277" s="1"/>
  <c r="C34" i="277" s="1"/>
  <c r="D34" i="277" s="1"/>
  <c r="E34" i="277" s="1"/>
  <c r="F34" i="277" s="1"/>
  <c r="G34" i="277" s="1"/>
  <c r="H34" i="277" s="1"/>
  <c r="I34" i="277" s="1"/>
  <c r="J34" i="277" s="1"/>
  <c r="F19" i="277"/>
  <c r="I17" i="220" l="1"/>
  <c r="I4" i="220"/>
  <c r="C21" i="277"/>
  <c r="D21" i="277" s="1"/>
  <c r="F21" i="277" s="1"/>
  <c r="I25" i="220" l="1"/>
  <c r="H21" i="222"/>
  <c r="I19" i="222" l="1"/>
  <c r="I13" i="222"/>
  <c r="E25" i="222"/>
  <c r="I25" i="222" s="1"/>
  <c r="I26" i="222" s="1"/>
  <c r="C5" i="254" s="1"/>
  <c r="C6" i="254" s="1"/>
  <c r="I17" i="222"/>
  <c r="I16" i="222"/>
  <c r="I18" i="222"/>
  <c r="I7" i="222"/>
  <c r="I10" i="222"/>
  <c r="I5" i="222" l="1"/>
  <c r="J15" i="277"/>
  <c r="I15" i="277"/>
  <c r="E36" i="277"/>
  <c r="H15" i="277"/>
  <c r="I36" i="277"/>
  <c r="D36" i="277"/>
  <c r="G15" i="277"/>
  <c r="C36" i="277"/>
  <c r="J36" i="277"/>
  <c r="H36" i="277"/>
  <c r="G36" i="277"/>
  <c r="F36" i="277"/>
  <c r="I15" i="222"/>
  <c r="C40" i="277" l="1"/>
  <c r="G40" i="277"/>
  <c r="E40" i="277"/>
  <c r="H40" i="277"/>
  <c r="G19" i="277"/>
  <c r="G17" i="277"/>
  <c r="H17" i="277" s="1"/>
  <c r="I17" i="277" s="1"/>
  <c r="J17" i="277" s="1"/>
  <c r="C38" i="277" s="1"/>
  <c r="D38" i="277" s="1"/>
  <c r="E38" i="277" s="1"/>
  <c r="F38" i="277" s="1"/>
  <c r="G38" i="277" s="1"/>
  <c r="H38" i="277" s="1"/>
  <c r="I38" i="277" s="1"/>
  <c r="J38" i="277" s="1"/>
  <c r="I40" i="277"/>
  <c r="I19" i="277"/>
  <c r="F40" i="277"/>
  <c r="J40" i="277"/>
  <c r="D40" i="277"/>
  <c r="H19" i="277"/>
  <c r="J19" i="277"/>
  <c r="G21" i="277" l="1"/>
  <c r="H21" i="277" s="1"/>
  <c r="I21" i="277" s="1"/>
  <c r="J21" i="277" s="1"/>
  <c r="C42" i="277" s="1"/>
  <c r="D42" i="277" s="1"/>
  <c r="E42" i="277" s="1"/>
  <c r="F42" i="277" s="1"/>
  <c r="G42" i="277" s="1"/>
  <c r="H42" i="277" s="1"/>
  <c r="I42" i="277" s="1"/>
  <c r="J42" i="277" s="1"/>
  <c r="G20" i="277" s="1"/>
  <c r="J41" i="277" l="1"/>
  <c r="I20" i="277"/>
  <c r="F16" i="277"/>
  <c r="D16" i="277"/>
  <c r="C16" i="277"/>
  <c r="C18" i="277" s="1"/>
  <c r="I33" i="277"/>
  <c r="G12" i="277"/>
  <c r="J12" i="277"/>
  <c r="E33" i="277"/>
  <c r="G33" i="277"/>
  <c r="H12" i="277"/>
  <c r="I12" i="277"/>
  <c r="F33" i="277"/>
  <c r="D12" i="277"/>
  <c r="C33" i="277"/>
  <c r="C12" i="277"/>
  <c r="C14" i="277" s="1"/>
  <c r="D33" i="277"/>
  <c r="J33" i="277"/>
  <c r="F12" i="277"/>
  <c r="H33" i="277"/>
  <c r="F20" i="277"/>
  <c r="D20" i="277"/>
  <c r="C20" i="277"/>
  <c r="C22" i="277"/>
  <c r="C37" i="277"/>
  <c r="I37" i="277"/>
  <c r="I16" i="277"/>
  <c r="F37" i="277"/>
  <c r="H37" i="277"/>
  <c r="J37" i="277"/>
  <c r="G37" i="277"/>
  <c r="E37" i="277"/>
  <c r="H16" i="277"/>
  <c r="J16" i="277"/>
  <c r="D37" i="277"/>
  <c r="G16" i="277"/>
  <c r="I41" i="277"/>
  <c r="E41" i="277"/>
  <c r="F41" i="277"/>
  <c r="D41" i="277"/>
  <c r="H20" i="277"/>
  <c r="C41" i="277"/>
  <c r="H41" i="277"/>
  <c r="J20" i="277"/>
  <c r="G41" i="277"/>
  <c r="D22" i="277" l="1"/>
  <c r="F22" i="277" s="1"/>
  <c r="G22" i="277" s="1"/>
  <c r="H22" i="277" s="1"/>
  <c r="I22" i="277" s="1"/>
  <c r="J22" i="277" s="1"/>
  <c r="C43" i="277" s="1"/>
  <c r="D43" i="277" s="1"/>
  <c r="E43" i="277" s="1"/>
  <c r="F43" i="277" s="1"/>
  <c r="G43" i="277" s="1"/>
  <c r="H43" i="277" s="1"/>
  <c r="I43" i="277" s="1"/>
  <c r="J43" i="277" s="1"/>
  <c r="D18" i="277"/>
  <c r="F18" i="277" s="1"/>
  <c r="G18" i="277" s="1"/>
  <c r="H18" i="277" s="1"/>
  <c r="I18" i="277" s="1"/>
  <c r="J18" i="277" s="1"/>
  <c r="C39" i="277" s="1"/>
  <c r="D39" i="277" s="1"/>
  <c r="E39" i="277" s="1"/>
  <c r="F39" i="277" s="1"/>
  <c r="G39" i="277" s="1"/>
  <c r="H39" i="277" s="1"/>
  <c r="I39" i="277" s="1"/>
  <c r="J39" i="277" s="1"/>
  <c r="D14" i="277"/>
  <c r="F14" i="277" s="1"/>
  <c r="G14" i="277" s="1"/>
  <c r="H14" i="277" s="1"/>
  <c r="I14" i="277" s="1"/>
  <c r="J14" i="277" s="1"/>
  <c r="C35" i="277" s="1"/>
  <c r="D35" i="277" s="1"/>
  <c r="E35" i="277" s="1"/>
  <c r="F35" i="277" s="1"/>
  <c r="G35" i="277" s="1"/>
  <c r="H35" i="277" s="1"/>
  <c r="I35" i="277" s="1"/>
  <c r="J35" i="277" s="1"/>
  <c r="I21" i="2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<sst xmlns="http://schemas.openxmlformats.org/spreadsheetml/2006/main" count="1529" uniqueCount="407">
  <si>
    <t>NOME DA EMPRESA</t>
  </si>
  <si>
    <t>CIDADE</t>
  </si>
  <si>
    <t>DATA</t>
  </si>
  <si>
    <t>PAINEL 1</t>
  </si>
  <si>
    <t>DEFINIÇÕES GERAIS</t>
  </si>
  <si>
    <t>CUSTOS FIXOS</t>
  </si>
  <si>
    <t>Custos relacionados ao pagamento dos salários e benefícios dos membros da equipe técnica, bem como despesas diversas previstas de maneira contínua no decorrer do contrato. Serão pagos mensalmente à CONTRATADA, uma vez atestado o fornecimento adequado da mão de obra e das despesas previstas, conforme o Termo de Referência.</t>
  </si>
  <si>
    <t>CUSTOS VARIÁVEIS</t>
  </si>
  <si>
    <t>Custos que podem variar no decorrer do contrato, de acordo com as necessidades da CONTRATADA. Estes valores serão pagos à medida que a CONTRATADA solicitá-los, desde que devidamente aprovado pela AGEDOCE, conforme orientações do Termo de Referência. Incluem os serviços técnicos em geoprocessamento, topografia, filmagem com drone, serviços de transporte; bem como despesas diversas com retroescavadeira, impressões, diárias e refeições.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</si>
  <si>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</si>
  <si>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</si>
  <si>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</si>
  <si>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 revistas, despesas comerciais etc.</t>
  </si>
  <si>
    <t>DESPESAS LEGAIS TRIBUTOS</t>
  </si>
  <si>
    <t>Impostos e contribuições incidentes sobre o faturamento ou o resultado da empresa: PIS, COFINS e Imposto sobre Serviço - ISS.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</si>
  <si>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</si>
  <si>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</si>
  <si>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</si>
  <si>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</si>
  <si>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PAINEL 2</t>
  </si>
  <si>
    <t>DASHBOARD</t>
  </si>
  <si>
    <t>LOTE 6 - CH DO6 MANHUAÇU</t>
  </si>
  <si>
    <t>CUSTO TOTAL</t>
  </si>
  <si>
    <t>PAINEL 3</t>
  </si>
  <si>
    <t>CUSTOS FIXOS - LOTE 6 CH DO6 MANHUAÇU</t>
  </si>
  <si>
    <t>ITEM</t>
  </si>
  <si>
    <t>CÓDIGO</t>
  </si>
  <si>
    <t>ÓRGÃO</t>
  </si>
  <si>
    <t>DESCRIÇÃO</t>
  </si>
  <si>
    <t>CUSTO MENSAL</t>
  </si>
  <si>
    <t>UNIDADE</t>
  </si>
  <si>
    <t>QUANTITATIVO</t>
  </si>
  <si>
    <t>CUSTO ANUAL</t>
  </si>
  <si>
    <t>PESO (%)</t>
  </si>
  <si>
    <t>EQUIPE PERMANENTE</t>
  </si>
  <si>
    <t>Com K1</t>
  </si>
  <si>
    <t>1.1</t>
  </si>
  <si>
    <t>mês</t>
  </si>
  <si>
    <t>1.2</t>
  </si>
  <si>
    <t>1.3</t>
  </si>
  <si>
    <t>1.4</t>
  </si>
  <si>
    <t>1.5</t>
  </si>
  <si>
    <t>1.6</t>
  </si>
  <si>
    <t>1.7</t>
  </si>
  <si>
    <t>1.8</t>
  </si>
  <si>
    <t>1.9</t>
  </si>
  <si>
    <t>DESPESAS DIVERSAS</t>
  </si>
  <si>
    <t>Com K4</t>
  </si>
  <si>
    <t>2.1</t>
  </si>
  <si>
    <t>2.2</t>
  </si>
  <si>
    <t>2.3</t>
  </si>
  <si>
    <t>2.4</t>
  </si>
  <si>
    <t>-</t>
  </si>
  <si>
    <t>ANP/GV</t>
  </si>
  <si>
    <t>Óleo diesel S10</t>
  </si>
  <si>
    <t>2.5</t>
  </si>
  <si>
    <t>Óleo diesel</t>
  </si>
  <si>
    <t>2.6</t>
  </si>
  <si>
    <t>AGEDOCE</t>
  </si>
  <si>
    <t>Diárias</t>
  </si>
  <si>
    <t>TOTAL GERAL</t>
  </si>
  <si>
    <t>VALOR FINAL</t>
  </si>
  <si>
    <t>Lote</t>
  </si>
  <si>
    <t>Valor por equipe</t>
  </si>
  <si>
    <t>Unidade</t>
  </si>
  <si>
    <t>Nº de equipes</t>
  </si>
  <si>
    <t>Custo total</t>
  </si>
  <si>
    <t>6 CH DO6 Manhuaçu</t>
  </si>
  <si>
    <t>Equipe</t>
  </si>
  <si>
    <t>VALOR TOTAL - Inclusos K's</t>
  </si>
  <si>
    <t>R$</t>
  </si>
  <si>
    <t>Os valores referentes ao Coordenador, Mobilizador Social, Técnico Ambiental e Auxiliar Administrativo são divididos por 04, pois estes profissionais atuam simultaneamente nas 04 equipes. O mesmo ocorre para os valores referentes ao Veículo Caminhonete 4x4, Óleo Diesel S10 e Diárias. Os demais valores, Encarregado, Motorista, Carpinteiro, Pedreiro, Serventes, Caminhão 3/4 Cabine Dupla, Compactador de Solos e Óleo Diesel são considerados de maneira integral para cada equipes.</t>
  </si>
  <si>
    <t>PAINEL 4</t>
  </si>
  <si>
    <t>CUSTOS VARIÁVEIS - LOTE 6 CH DO6 MANHUAÇU</t>
  </si>
  <si>
    <t>CUSTO UNITÁRIO</t>
  </si>
  <si>
    <t>SERVIÇOS TÉCNICOS</t>
  </si>
  <si>
    <t>Com K3</t>
  </si>
  <si>
    <t>3.1</t>
  </si>
  <si>
    <t>SERVIÇOS DE GEOPROCESSAMENTO</t>
  </si>
  <si>
    <t>3.1.1</t>
  </si>
  <si>
    <t>hora</t>
  </si>
  <si>
    <t>3.2</t>
  </si>
  <si>
    <t>SERVIÇOS DE TOPOGRAFIA</t>
  </si>
  <si>
    <t>3.2.1</t>
  </si>
  <si>
    <t>diária</t>
  </si>
  <si>
    <t>3.3</t>
  </si>
  <si>
    <t>SERVIÇOS DE DRONE</t>
  </si>
  <si>
    <t>3.3.1</t>
  </si>
  <si>
    <t>4.1</t>
  </si>
  <si>
    <t>Hora</t>
  </si>
  <si>
    <t>4.2</t>
  </si>
  <si>
    <t>unidade</t>
  </si>
  <si>
    <t>4.3</t>
  </si>
  <si>
    <t>4.4</t>
  </si>
  <si>
    <t>Custo total]</t>
  </si>
  <si>
    <t>PAINEL 5</t>
  </si>
  <si>
    <t>CRONOGRAMA FÍSICO-FINANCEIRO</t>
  </si>
  <si>
    <t>ETAPA</t>
  </si>
  <si>
    <t>ATIVIDADE</t>
  </si>
  <si>
    <t>ETAPA A</t>
  </si>
  <si>
    <t>ETAPA B</t>
  </si>
  <si>
    <t>MÊS 1</t>
  </si>
  <si>
    <t>MÊS 2</t>
  </si>
  <si>
    <t>MÊS 3</t>
  </si>
  <si>
    <t>MÊS 4</t>
  </si>
  <si>
    <t>MÊS 5</t>
  </si>
  <si>
    <t>MÊS 6</t>
  </si>
  <si>
    <t>MÊS 7</t>
  </si>
  <si>
    <t>A</t>
  </si>
  <si>
    <t>Emissão da Ordem de Serviço</t>
  </si>
  <si>
    <t>Composição/ recomposição das UGPs</t>
  </si>
  <si>
    <t>Planejamento</t>
  </si>
  <si>
    <t>Produto 1
Rel. Atividades</t>
  </si>
  <si>
    <t>Produto 1
Plano de Trabalho</t>
  </si>
  <si>
    <t>B e C</t>
  </si>
  <si>
    <t>Emissão da Ordem de Serviço**</t>
  </si>
  <si>
    <t>Mobilização Social</t>
  </si>
  <si>
    <t>Produto 2
Rel. de Mobilização</t>
  </si>
  <si>
    <t>Implantação dos Projetos</t>
  </si>
  <si>
    <t>Produto 3
Relatório Mensal</t>
  </si>
  <si>
    <t>MENSAL</t>
  </si>
  <si>
    <t>Percentual em relação ao valor total</t>
  </si>
  <si>
    <t>ACUMULADO</t>
  </si>
  <si>
    <t>Percentual acumulado</t>
  </si>
  <si>
    <t>CUSTOS VARIÁVEIS*</t>
  </si>
  <si>
    <t xml:space="preserve">MENSAL </t>
  </si>
  <si>
    <t>TOTAL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</si>
  <si>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</si>
  <si>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</si>
  <si>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</si>
  <si>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</si>
  <si>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</si>
  <si>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</si>
  <si>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</si>
  <si>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</si>
  <si>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Produto 1
PT Ajustado</t>
  </si>
  <si>
    <t>*A distribuição real dos custos variáveis ocorrerá de acordo com as solicitações e autorizações da AGEDOCE, nos termos do item 18 do Termo de Referência e 17.2 do Ato Convocatório nº 06/2023.
**A Emisão das OS poderá ser realizada conforme a descrição do item 13.1 do Termo de Referência</t>
  </si>
  <si>
    <t>PAINEL 6</t>
  </si>
  <si>
    <t>CÁLCULO DO K DO PROJETO</t>
  </si>
  <si>
    <t>DETALHAMENTO DO FATOR K</t>
  </si>
  <si>
    <t xml:space="preserve">ES1 - ENCARGOS SOCIAIS </t>
  </si>
  <si>
    <t>ES2 - ENCARGOS COMPLEMENTARES*</t>
  </si>
  <si>
    <t>ES - ENCARGOS SOCIAIS + ENCARGOS COMPLEMENTARES</t>
  </si>
  <si>
    <t>ES - EQUIPE TEMPORÁRIA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</si>
  <si>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</si>
  <si>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</si>
  <si>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</si>
  <si>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</si>
  <si>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</si>
  <si>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</si>
  <si>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</si>
  <si>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K1</t>
  </si>
  <si>
    <t>MÃO DE OBRA - EQUIPE PERMANENTE</t>
  </si>
  <si>
    <t>K1 = [(1+ES+ARDF)*(1+L)*(1+DFL)]</t>
  </si>
  <si>
    <t>K2</t>
  </si>
  <si>
    <t>MÃO DE OBRA - EQUIPE TEMPORÁRIA</t>
  </si>
  <si>
    <t>K2 = [(1+ESA+ARDF)*(1+L)*(1+DFL)]</t>
  </si>
  <si>
    <t>K3</t>
  </si>
  <si>
    <t>SERVIÇOS TÉCNICOS E DE APOIO</t>
  </si>
  <si>
    <t>K3 = [(1+ARDF)*(1+L)*(1+DFL)]</t>
  </si>
  <si>
    <t>K4</t>
  </si>
  <si>
    <t>K4 = (1+L)*(1+DFL)</t>
  </si>
  <si>
    <t>*Os encargos complementares e, consequentemente, o FATOR K1 serão definidos de maneira específica para cada profissional da equipe.</t>
  </si>
  <si>
    <t>PAINEL 7</t>
  </si>
  <si>
    <t>1.1 COORDENADOR</t>
  </si>
  <si>
    <t>Item</t>
  </si>
  <si>
    <t>Código</t>
  </si>
  <si>
    <t>Data Base</t>
  </si>
  <si>
    <t>Fonte</t>
  </si>
  <si>
    <t>Descrição</t>
  </si>
  <si>
    <t>Coordenador do Projeto</t>
  </si>
  <si>
    <t>Salário Base</t>
  </si>
  <si>
    <t>%</t>
  </si>
  <si>
    <t>5.1</t>
  </si>
  <si>
    <t>GRUPO A - ENCARGOS SOCIAIS SOBRE A FOLHA DE PAGAMENTO</t>
  </si>
  <si>
    <t>5.1.1</t>
  </si>
  <si>
    <t>Instituto Nacional de Securidade Social - INSS</t>
  </si>
  <si>
    <t>5.1.2</t>
  </si>
  <si>
    <t>Serviço Social da Indústria - SESI</t>
  </si>
  <si>
    <t>5.1.3</t>
  </si>
  <si>
    <t>Serviço Nacional de Aprendizagem Industrial - SENAI</t>
  </si>
  <si>
    <t>5.1.4</t>
  </si>
  <si>
    <t>Instituto Nacional de Colonização e Reforma Agrária - INCRA</t>
  </si>
  <si>
    <t>5.1.5</t>
  </si>
  <si>
    <t>Serviço de Apoio a Pequena e Média Empresa - SEBRAE</t>
  </si>
  <si>
    <t>5.1.6</t>
  </si>
  <si>
    <t>Salário Educação</t>
  </si>
  <si>
    <t>5.1.7</t>
  </si>
  <si>
    <t>Seguro contra os Riscos de Acidente de Trabalho</t>
  </si>
  <si>
    <t>5.1.8</t>
  </si>
  <si>
    <t>Fundo de Garantia por Tempo de Serviço - FGTS</t>
  </si>
  <si>
    <t>5.1.9</t>
  </si>
  <si>
    <t>Serviço Social da Construção Civil do Estado de Minas Gerais - SECONCI</t>
  </si>
  <si>
    <t>5.2</t>
  </si>
  <si>
    <t>GRUPO B</t>
  </si>
  <si>
    <t>5.2.1</t>
  </si>
  <si>
    <t>Auxílio enfermidade</t>
  </si>
  <si>
    <t>5.2.2</t>
  </si>
  <si>
    <t>Décimo terceiro salário</t>
  </si>
  <si>
    <t>5.2.3</t>
  </si>
  <si>
    <t>Licença paternidade</t>
  </si>
  <si>
    <t>5.2.4</t>
  </si>
  <si>
    <t>Faltas justificadas</t>
  </si>
  <si>
    <t>5.2.5</t>
  </si>
  <si>
    <t>Auxílio acidente de trabalho</t>
  </si>
  <si>
    <t>5.2.6</t>
  </si>
  <si>
    <t>Férias gozadas</t>
  </si>
  <si>
    <t>5.2.7</t>
  </si>
  <si>
    <t>Salário Maternidade</t>
  </si>
  <si>
    <t>5.3</t>
  </si>
  <si>
    <t xml:space="preserve">GRUPO C - ENCARGOS DE DEMISSÃO </t>
  </si>
  <si>
    <t>5.3.1</t>
  </si>
  <si>
    <t>Aviso prévio indenizado</t>
  </si>
  <si>
    <t>5.3.2</t>
  </si>
  <si>
    <t>Aviso prévio trabalhado</t>
  </si>
  <si>
    <t>5.3.3</t>
  </si>
  <si>
    <t>Férias indenizadas</t>
  </si>
  <si>
    <t>5.3.4</t>
  </si>
  <si>
    <t>Depósito rescisão sem justa causa</t>
  </si>
  <si>
    <t>5.3.5</t>
  </si>
  <si>
    <t>Indenização adicional</t>
  </si>
  <si>
    <t>5.4</t>
  </si>
  <si>
    <t>GRUPO D - REINCIDÊNCIAS</t>
  </si>
  <si>
    <t>5.4.1</t>
  </si>
  <si>
    <t>Reincidência do Grupo A sobre o Grupo B</t>
  </si>
  <si>
    <t>5.4.2</t>
  </si>
  <si>
    <t>Reincidência do Grupo A sobre aviso prévio trabalhado e reincidência do FGTS sobre aviso prévio indenizado</t>
  </si>
  <si>
    <t>TOTAL DE ENCARGOS SOCIAIS</t>
  </si>
  <si>
    <t>ENCARGOS COMPLEMENTARES</t>
  </si>
  <si>
    <t>6.1</t>
  </si>
  <si>
    <t>Alimentação</t>
  </si>
  <si>
    <t>6.2</t>
  </si>
  <si>
    <t>Transportes - Vale transporte</t>
  </si>
  <si>
    <t>6.3</t>
  </si>
  <si>
    <t xml:space="preserve">Equipamento de Proteção Individual – EPI </t>
  </si>
  <si>
    <t>6.4</t>
  </si>
  <si>
    <t>Ferramentas</t>
  </si>
  <si>
    <t>6.5</t>
  </si>
  <si>
    <t>Exames médicos</t>
  </si>
  <si>
    <t>6.7</t>
  </si>
  <si>
    <t>Seguro de vida</t>
  </si>
  <si>
    <t>TOTAL DE ENCARGOS COMPLEMENTARES</t>
  </si>
  <si>
    <t>ENCARGOS SOCIAIS + ENCARGOS COMPLEMENTARES</t>
  </si>
  <si>
    <t>FATOR K</t>
  </si>
  <si>
    <t>ES1 - ENCARGOS SOCIAIS (específicos para o profissional)</t>
  </si>
  <si>
    <t>ESA - ENCARGOS SOCIAIS SOBRE RPA</t>
  </si>
  <si>
    <t>FATOR K1 = [(1+ES+ARDF)*(1+L)*(1+DFL)]</t>
  </si>
  <si>
    <t>VALOR TOTAL (SALÁRIO * FATOR K1)</t>
  </si>
  <si>
    <t>PAINEL 8</t>
  </si>
  <si>
    <t>1.2 MOBILIZADOR SOCIAL</t>
  </si>
  <si>
    <t>Descrição*</t>
  </si>
  <si>
    <t>Mobilizador Social</t>
  </si>
  <si>
    <t>PAINEL 9</t>
  </si>
  <si>
    <t>1.3 TÉCNICO AMBIENTAL</t>
  </si>
  <si>
    <t>Técnico Ambiental</t>
  </si>
  <si>
    <t>PAINEL 10</t>
  </si>
  <si>
    <t>1.4 AUXILIAR ADMINISTRATIVO</t>
  </si>
  <si>
    <t>Auxiliar Administrativo</t>
  </si>
  <si>
    <t>PAINEL 11</t>
  </si>
  <si>
    <t>1.5 ENCARREGADO OPERACIONAL</t>
  </si>
  <si>
    <t>Encarregado Operacional</t>
  </si>
  <si>
    <t>PAINEL 12</t>
  </si>
  <si>
    <t>1.6 MOTORISTA</t>
  </si>
  <si>
    <t>Motorista</t>
  </si>
  <si>
    <t>PAINEL 13</t>
  </si>
  <si>
    <t>1.7 CARPINTEIRO</t>
  </si>
  <si>
    <t>Carpinteiro</t>
  </si>
  <si>
    <t>PAINEL 14</t>
  </si>
  <si>
    <t>1.8 PEDREIRO</t>
  </si>
  <si>
    <t>Pedreiro</t>
  </si>
  <si>
    <t>PAINEL 15</t>
  </si>
  <si>
    <t>1.9 SERVENTE</t>
  </si>
  <si>
    <t>Servente</t>
  </si>
  <si>
    <t>PAINEL 16</t>
  </si>
  <si>
    <t>2 DESPESAS DIVERSAS - CUSTOS FIXOS</t>
  </si>
  <si>
    <t>2.1 VEÍCULO CAMINHONETE 4X4</t>
  </si>
  <si>
    <t>Veículo caminhonete 4x4</t>
  </si>
  <si>
    <t>Valor (com K4)</t>
  </si>
  <si>
    <t>2.2 CAMINHÃO 3/4 CABINE DUPLA</t>
  </si>
  <si>
    <t>Caminhão 3/4 cabine dupla</t>
  </si>
  <si>
    <t>2.3 COMPACTADOR DE SOLOS</t>
  </si>
  <si>
    <t>Compactador de solos</t>
  </si>
  <si>
    <t>2.4 ÓLEO DIESEL S10</t>
  </si>
  <si>
    <t>2.5 ÓLEO DIESEL</t>
  </si>
  <si>
    <t>2.6 DIÁRIAS</t>
  </si>
  <si>
    <t>PAINEL 17</t>
  </si>
  <si>
    <t>3 SERVIÇOS TÉCNICOS - CUSTOS VARIÁVEIS</t>
  </si>
  <si>
    <t>3.1 SERVIÇOS DE GEOPROCESSAMENTO</t>
  </si>
  <si>
    <t>3.1.1 Técnico em Geoprocessamento</t>
  </si>
  <si>
    <t>Técnico em Geoprocessamento</t>
  </si>
  <si>
    <t>Valor (com K3)</t>
  </si>
  <si>
    <t>3.2 SERVIÇOS DE TOPOGRAFIA</t>
  </si>
  <si>
    <t>3.2.1 Equipe de Topografia</t>
  </si>
  <si>
    <t>3.2.3</t>
  </si>
  <si>
    <t>Alocação de equipe de topografia básica (inclui equipe composta por um engenheiro e auxiliar de topografia; equipamentos: estação total, rádio comunicador e equipamentos complementares; mobilização e desmobilização; hospedagem e alimentação)</t>
  </si>
  <si>
    <t>3.3 SERVIÇOS DE DRONE</t>
  </si>
  <si>
    <t>3.3.1 Execução de filmagem com drone</t>
  </si>
  <si>
    <t>PAINEL 18</t>
  </si>
  <si>
    <t>4 DESPESAS DIVERSAS - CUSTOS VARIÁVEIS</t>
  </si>
  <si>
    <t>4.1 LOCAÇÃO DE RETROESCAVADEIRA</t>
  </si>
  <si>
    <t>SINAPI</t>
  </si>
  <si>
    <t>Locação de retroescavadeira sobre rodas com carregadeira, tração 4x4, potência 88 HP (incluído operador e combustível)</t>
  </si>
  <si>
    <t>4.2 IMPRESSÕES PRETO E BRANCO</t>
  </si>
  <si>
    <t>Impressão preto e branco</t>
  </si>
  <si>
    <t>4.3 REFEIÇÕES</t>
  </si>
  <si>
    <t>4.4 DIÁRIAS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</si>
  <si>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</si>
  <si>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</si>
  <si>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</si>
  <si>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</si>
  <si>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</si>
  <si>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Unid.</t>
  </si>
  <si>
    <t>Quant.</t>
  </si>
  <si>
    <t>Preço unit.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</si>
  <si>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</si>
  <si>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</si>
  <si>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</si>
  <si>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</si>
  <si>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</si>
  <si>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</si>
  <si>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</si>
  <si>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</si>
  <si>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</si>
  <si>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</si>
  <si>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</si>
  <si>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</si>
  <si>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</si>
  <si>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</si>
  <si>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MÃO-DE-OBRA DE ADVOGADO OU ASSESSOR JURÍDICO</t>
  </si>
  <si>
    <t xml:space="preserve">MÃO-DE-OBRA DE ASSISTENTE SOCIAL </t>
  </si>
  <si>
    <t>MÃO-DE-OBRA DE ECONOMISTA</t>
  </si>
  <si>
    <t>05.105.033-0</t>
  </si>
  <si>
    <t>05.105.032-0</t>
  </si>
  <si>
    <t>05.105.026-0</t>
  </si>
  <si>
    <t>05.105.035-0</t>
  </si>
  <si>
    <t>05.105.025-0</t>
  </si>
  <si>
    <t xml:space="preserve"> Caracterização do Município (P3)</t>
  </si>
  <si>
    <t>P3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</si>
  <si>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</si>
  <si>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</si>
  <si>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</si>
  <si>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</si>
  <si>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</si>
  <si>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</si>
  <si>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</si>
  <si>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</si>
  <si>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</si>
  <si>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</si>
  <si>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</si>
  <si>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</si>
  <si>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</si>
  <si>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</si>
  <si>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</si>
  <si>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</si>
  <si>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</si>
  <si>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</si>
  <si>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</si>
  <si>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</si>
  <si>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</si>
  <si>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</si>
  <si>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</si>
  <si>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</si>
  <si>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</si>
  <si>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</si>
  <si>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</si>
  <si>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</si>
  <si>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</si>
  <si>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</si>
  <si>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</si>
  <si>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MAO-DE-OBRA DE TÉCNICO DE GEOPROCESSAMENTO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</si>
  <si>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</si>
  <si>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</si>
  <si>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</si>
  <si>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</si>
  <si>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</si>
  <si>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</si>
  <si>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</si>
  <si>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</si>
  <si>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</si>
  <si>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</si>
  <si>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</si>
  <si>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</si>
  <si>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</si>
  <si>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</si>
  <si>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</si>
  <si>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</si>
  <si>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</si>
  <si>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</si>
  <si>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</si>
  <si>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PAINEL 19</t>
  </si>
  <si>
    <t>REFERÊNCIAS</t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</si>
  <si>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 </t>
    </r>
  </si>
  <si>
    <t>LOTE 06 - CH DO6 MANHUAÇU</t>
  </si>
  <si>
    <t>Valor Mensal</t>
  </si>
  <si>
    <t>Óleo diesel utilizado para o funcionamento de 01 caminhão durante 01 mês</t>
  </si>
  <si>
    <t>Óleo diesel S10 utilizado para o funcionamento de 01 caminhão durante 01 mês</t>
  </si>
  <si>
    <t>Diárias utilizadas pela coordenação do projeto por mês</t>
  </si>
  <si>
    <t>Valor da Hora</t>
  </si>
  <si>
    <t>Valor da Impressão</t>
  </si>
  <si>
    <t>Valor da refeição</t>
  </si>
  <si>
    <t>Refeição utilizada nas atividades de mobilização social</t>
  </si>
  <si>
    <t>Diárias utilizadas nas atividades de mobilização social</t>
  </si>
  <si>
    <t>Valor da diária</t>
  </si>
  <si>
    <t>Valor da hora</t>
  </si>
  <si>
    <t>Valor da diária da equipe</t>
  </si>
  <si>
    <t>Execução de filmagem com drone - diária</t>
  </si>
  <si>
    <t>Valor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</si>
</sst>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  <numFmt numFmtId="169" formatCode="&quot;R$&quot;\ #,##0.00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name val="Calibri"/>
      <family val="2"/>
    </font>
    <font>
      <sz val="11"/>
      <name val="Wingdings"/>
      <charset val="2"/>
    </font>
    <font>
      <sz val="7"/>
      <name val="Times New Roman"/>
      <family val="1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2"/>
      <name val="Arial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i/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DFED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22" applyNumberFormat="0" applyAlignment="0" applyProtection="0"/>
    <xf numFmtId="0" fontId="25" fillId="23" borderId="23" applyNumberFormat="0" applyAlignment="0" applyProtection="0"/>
    <xf numFmtId="0" fontId="26" fillId="0" borderId="24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22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/>
    <xf numFmtId="0" fontId="17" fillId="33" borderId="25" applyNumberFormat="0" applyFont="0" applyAlignment="0" applyProtection="0"/>
    <xf numFmtId="9" fontId="8" fillId="0" borderId="0" applyFont="0" applyFill="0" applyBorder="0" applyAlignment="0" applyProtection="0"/>
    <xf numFmtId="0" fontId="30" fillId="22" borderId="26" applyNumberFormat="0" applyAlignment="0" applyProtection="0"/>
    <xf numFmtId="165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3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" fillId="0" borderId="0"/>
    <xf numFmtId="168" fontId="8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620">
    <xf numFmtId="0" fontId="0" fillId="0" borderId="0" xfId="0"/>
    <xf numFmtId="4" fontId="0" fillId="0" borderId="0" xfId="0" applyNumberFormat="1"/>
    <xf numFmtId="4" fontId="10" fillId="0" borderId="0" xfId="0" applyNumberFormat="1" applyFont="1"/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165" fontId="9" fillId="0" borderId="2" xfId="36" applyFont="1" applyBorder="1" applyAlignment="1">
      <alignment horizontal="center" vertical="center"/>
    </xf>
    <xf numFmtId="166" fontId="9" fillId="0" borderId="2" xfId="36" applyNumberFormat="1" applyFont="1" applyBorder="1" applyAlignment="1">
      <alignment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 wrapText="1"/>
    </xf>
    <xf numFmtId="165" fontId="10" fillId="9" borderId="0" xfId="0" applyNumberFormat="1" applyFont="1" applyFill="1" applyAlignment="1">
      <alignment vertical="center" wrapText="1"/>
    </xf>
    <xf numFmtId="165" fontId="9" fillId="0" borderId="0" xfId="36" applyFont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 wrapText="1"/>
    </xf>
    <xf numFmtId="165" fontId="14" fillId="9" borderId="0" xfId="0" applyNumberFormat="1" applyFont="1" applyFill="1" applyAlignment="1">
      <alignment vertical="center" wrapText="1"/>
    </xf>
    <xf numFmtId="0" fontId="14" fillId="0" borderId="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66" fontId="10" fillId="0" borderId="2" xfId="36" applyNumberFormat="1" applyFont="1" applyBorder="1" applyAlignment="1">
      <alignment horizontal="center" vertical="center"/>
    </xf>
    <xf numFmtId="165" fontId="10" fillId="0" borderId="2" xfId="36" applyFont="1" applyBorder="1" applyAlignment="1">
      <alignment vertical="center"/>
    </xf>
    <xf numFmtId="165" fontId="10" fillId="0" borderId="3" xfId="36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9" fillId="0" borderId="7" xfId="0" applyNumberFormat="1" applyFont="1" applyBorder="1"/>
    <xf numFmtId="4" fontId="0" fillId="0" borderId="7" xfId="0" applyNumberFormat="1" applyBorder="1"/>
    <xf numFmtId="1" fontId="11" fillId="0" borderId="2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3" fontId="14" fillId="9" borderId="11" xfId="0" applyNumberFormat="1" applyFont="1" applyFill="1" applyBorder="1" applyAlignment="1">
      <alignment horizontal="center"/>
    </xf>
    <xf numFmtId="3" fontId="14" fillId="9" borderId="12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4" fillId="0" borderId="0" xfId="0" applyNumberFormat="1" applyFont="1" applyAlignment="1">
      <alignment vertical="center"/>
    </xf>
    <xf numFmtId="4" fontId="9" fillId="0" borderId="0" xfId="0" applyNumberFormat="1" applyFont="1"/>
    <xf numFmtId="4" fontId="9" fillId="10" borderId="0" xfId="0" applyNumberFormat="1" applyFont="1" applyFill="1"/>
    <xf numFmtId="4" fontId="9" fillId="10" borderId="6" xfId="0" applyNumberFormat="1" applyFont="1" applyFill="1" applyBorder="1"/>
    <xf numFmtId="0" fontId="9" fillId="0" borderId="13" xfId="0" applyFont="1" applyBorder="1"/>
    <xf numFmtId="0" fontId="9" fillId="0" borderId="14" xfId="0" applyFont="1" applyBorder="1"/>
    <xf numFmtId="0" fontId="9" fillId="10" borderId="13" xfId="0" applyFont="1" applyFill="1" applyBorder="1"/>
    <xf numFmtId="4" fontId="9" fillId="10" borderId="15" xfId="0" applyNumberFormat="1" applyFont="1" applyFill="1" applyBorder="1"/>
    <xf numFmtId="0" fontId="16" fillId="0" borderId="0" xfId="0" applyFont="1" applyAlignment="1">
      <alignment horizontal="right"/>
    </xf>
    <xf numFmtId="0" fontId="39" fillId="0" borderId="0" xfId="0" applyFont="1"/>
    <xf numFmtId="0" fontId="8" fillId="0" borderId="0" xfId="0" applyFont="1"/>
    <xf numFmtId="0" fontId="43" fillId="0" borderId="0" xfId="32" applyFont="1" applyAlignment="1">
      <alignment vertical="center"/>
    </xf>
    <xf numFmtId="0" fontId="45" fillId="0" borderId="0" xfId="0" applyFont="1"/>
    <xf numFmtId="0" fontId="49" fillId="0" borderId="0" xfId="45" applyFont="1"/>
    <xf numFmtId="0" fontId="49" fillId="0" borderId="0" xfId="45" applyFont="1" applyAlignment="1">
      <alignment vertical="center"/>
    </xf>
    <xf numFmtId="0" fontId="49" fillId="0" borderId="0" xfId="45" applyFont="1" applyAlignment="1">
      <alignment horizontal="center" vertical="center"/>
    </xf>
    <xf numFmtId="0" fontId="49" fillId="0" borderId="0" xfId="45" applyFont="1" applyAlignment="1">
      <alignment horizontal="right"/>
    </xf>
    <xf numFmtId="0" fontId="49" fillId="0" borderId="0" xfId="45" applyFont="1" applyAlignment="1">
      <alignment horizontal="center"/>
    </xf>
    <xf numFmtId="4" fontId="49" fillId="0" borderId="0" xfId="45" applyNumberFormat="1" applyFont="1" applyAlignment="1">
      <alignment horizontal="left" vertical="center"/>
    </xf>
    <xf numFmtId="0" fontId="49" fillId="0" borderId="0" xfId="45" applyFont="1" applyAlignment="1">
      <alignment vertical="top"/>
    </xf>
    <xf numFmtId="0" fontId="49" fillId="34" borderId="0" xfId="45" applyFont="1" applyFill="1" applyAlignment="1">
      <alignment vertical="top"/>
    </xf>
    <xf numFmtId="0" fontId="49" fillId="34" borderId="0" xfId="45" applyFont="1" applyFill="1" applyAlignment="1">
      <alignment horizontal="center" vertical="center"/>
    </xf>
    <xf numFmtId="4" fontId="49" fillId="34" borderId="0" xfId="45" applyNumberFormat="1" applyFont="1" applyFill="1" applyAlignment="1">
      <alignment horizontal="center" vertical="center"/>
    </xf>
    <xf numFmtId="0" fontId="49" fillId="34" borderId="0" xfId="45" applyFont="1" applyFill="1" applyAlignment="1">
      <alignment horizontal="justify" vertical="center" wrapText="1"/>
    </xf>
    <xf numFmtId="4" fontId="49" fillId="34" borderId="0" xfId="45" applyNumberFormat="1" applyFont="1" applyFill="1" applyAlignment="1">
      <alignment horizontal="right" vertical="center"/>
    </xf>
    <xf numFmtId="1" fontId="49" fillId="34" borderId="0" xfId="45" applyNumberFormat="1" applyFont="1" applyFill="1" applyAlignment="1">
      <alignment horizontal="center" vertical="center" wrapText="1"/>
    </xf>
    <xf numFmtId="10" fontId="51" fillId="34" borderId="0" xfId="34" applyNumberFormat="1" applyFont="1" applyFill="1" applyBorder="1" applyAlignment="1">
      <alignment horizontal="right" vertical="center"/>
    </xf>
    <xf numFmtId="4" fontId="49" fillId="0" borderId="0" xfId="45" applyNumberFormat="1" applyFont="1" applyAlignment="1">
      <alignment horizontal="center" vertical="center"/>
    </xf>
    <xf numFmtId="4" fontId="49" fillId="0" borderId="0" xfId="45" applyNumberFormat="1" applyFont="1" applyAlignment="1">
      <alignment vertical="center"/>
    </xf>
    <xf numFmtId="4" fontId="49" fillId="0" borderId="0" xfId="45" applyNumberFormat="1" applyFont="1"/>
    <xf numFmtId="4" fontId="49" fillId="0" borderId="0" xfId="45" applyNumberFormat="1" applyFont="1" applyAlignment="1">
      <alignment horizontal="right" vertical="center"/>
    </xf>
    <xf numFmtId="1" fontId="49" fillId="0" borderId="0" xfId="45" applyNumberFormat="1" applyFont="1" applyAlignment="1">
      <alignment vertical="center"/>
    </xf>
    <xf numFmtId="0" fontId="50" fillId="0" borderId="0" xfId="45" applyFont="1" applyAlignment="1">
      <alignment vertical="center"/>
    </xf>
    <xf numFmtId="0" fontId="49" fillId="36" borderId="0" xfId="45" applyFont="1" applyFill="1" applyAlignment="1">
      <alignment horizontal="center" vertical="center"/>
    </xf>
    <xf numFmtId="0" fontId="48" fillId="36" borderId="0" xfId="32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/>
    <xf numFmtId="2" fontId="8" fillId="0" borderId="0" xfId="0" applyNumberFormat="1" applyFont="1"/>
    <xf numFmtId="0" fontId="8" fillId="0" borderId="2" xfId="0" applyFont="1" applyBorder="1" applyAlignment="1">
      <alignment horizontal="justify" vertical="center"/>
    </xf>
    <xf numFmtId="1" fontId="8" fillId="0" borderId="2" xfId="0" applyNumberFormat="1" applyFont="1" applyBorder="1" applyAlignment="1">
      <alignment horizontal="center"/>
    </xf>
    <xf numFmtId="165" fontId="8" fillId="0" borderId="2" xfId="36" applyFont="1" applyBorder="1" applyAlignment="1">
      <alignment horizontal="center"/>
    </xf>
    <xf numFmtId="166" fontId="8" fillId="0" borderId="2" xfId="36" applyNumberFormat="1" applyFont="1" applyBorder="1"/>
    <xf numFmtId="165" fontId="8" fillId="0" borderId="2" xfId="36" applyFont="1" applyBorder="1"/>
    <xf numFmtId="165" fontId="8" fillId="0" borderId="3" xfId="36" applyFont="1" applyBorder="1"/>
    <xf numFmtId="4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5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49" fillId="0" borderId="0" xfId="45" applyNumberFormat="1" applyFont="1" applyAlignment="1">
      <alignment vertical="top"/>
    </xf>
    <xf numFmtId="43" fontId="49" fillId="0" borderId="0" xfId="45" applyNumberFormat="1" applyFont="1" applyAlignment="1">
      <alignment vertical="top"/>
    </xf>
    <xf numFmtId="0" fontId="60" fillId="0" borderId="31" xfId="0" applyFont="1" applyBorder="1"/>
    <xf numFmtId="0" fontId="61" fillId="0" borderId="9" xfId="0" applyFont="1" applyBorder="1" applyAlignment="1">
      <alignment horizontal="center"/>
    </xf>
    <xf numFmtId="0" fontId="60" fillId="0" borderId="9" xfId="0" applyFont="1" applyBorder="1"/>
    <xf numFmtId="0" fontId="60" fillId="0" borderId="32" xfId="0" applyFont="1" applyBorder="1"/>
    <xf numFmtId="0" fontId="60" fillId="0" borderId="33" xfId="0" applyFont="1" applyBorder="1"/>
    <xf numFmtId="0" fontId="60" fillId="0" borderId="0" xfId="0" applyFont="1"/>
    <xf numFmtId="0" fontId="60" fillId="0" borderId="34" xfId="0" applyFont="1" applyBorder="1"/>
    <xf numFmtId="0" fontId="62" fillId="0" borderId="0" xfId="0" applyFont="1" applyAlignment="1">
      <alignment vertical="center" wrapText="1"/>
    </xf>
    <xf numFmtId="0" fontId="60" fillId="0" borderId="35" xfId="0" applyFont="1" applyBorder="1"/>
    <xf numFmtId="0" fontId="60" fillId="0" borderId="4" xfId="0" applyFont="1" applyBorder="1"/>
    <xf numFmtId="0" fontId="60" fillId="0" borderId="36" xfId="0" applyFont="1" applyBorder="1"/>
    <xf numFmtId="0" fontId="61" fillId="0" borderId="0" xfId="0" applyFont="1" applyAlignment="1">
      <alignment vertical="center" wrapText="1"/>
    </xf>
    <xf numFmtId="0" fontId="49" fillId="0" borderId="0" xfId="45" applyFont="1" applyAlignment="1">
      <alignment horizontal="center" vertical="center" wrapText="1"/>
    </xf>
    <xf numFmtId="4" fontId="49" fillId="0" borderId="37" xfId="45" applyNumberFormat="1" applyFont="1" applyBorder="1" applyAlignment="1">
      <alignment horizontal="center" vertical="center"/>
    </xf>
    <xf numFmtId="1" fontId="49" fillId="0" borderId="37" xfId="45" applyNumberFormat="1" applyFont="1" applyBorder="1" applyAlignment="1">
      <alignment horizontal="center" vertical="center"/>
    </xf>
    <xf numFmtId="4" fontId="49" fillId="0" borderId="37" xfId="45" applyNumberFormat="1" applyFont="1" applyBorder="1" applyAlignment="1">
      <alignment vertical="center"/>
    </xf>
    <xf numFmtId="3" fontId="49" fillId="0" borderId="37" xfId="45" applyNumberFormat="1" applyFont="1" applyBorder="1" applyAlignment="1">
      <alignment horizontal="center" vertical="center"/>
    </xf>
    <xf numFmtId="169" fontId="49" fillId="0" borderId="0" xfId="45" applyNumberFormat="1" applyFont="1" applyAlignment="1">
      <alignment vertical="center"/>
    </xf>
    <xf numFmtId="0" fontId="49" fillId="0" borderId="37" xfId="45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36" borderId="37" xfId="45" applyFont="1" applyFill="1" applyBorder="1" applyAlignment="1">
      <alignment horizontal="center" vertical="center"/>
    </xf>
    <xf numFmtId="0" fontId="40" fillId="36" borderId="37" xfId="45" applyFont="1" applyFill="1" applyBorder="1" applyAlignment="1">
      <alignment horizontal="center" vertical="center" wrapText="1"/>
    </xf>
    <xf numFmtId="4" fontId="40" fillId="36" borderId="37" xfId="45" applyNumberFormat="1" applyFont="1" applyFill="1" applyBorder="1" applyAlignment="1">
      <alignment horizontal="center" vertical="center" wrapText="1"/>
    </xf>
    <xf numFmtId="0" fontId="49" fillId="34" borderId="37" xfId="45" applyFont="1" applyFill="1" applyBorder="1" applyAlignment="1">
      <alignment horizontal="center" vertical="top"/>
    </xf>
    <xf numFmtId="0" fontId="49" fillId="34" borderId="37" xfId="45" applyFont="1" applyFill="1" applyBorder="1" applyAlignment="1">
      <alignment horizontal="center" vertical="center"/>
    </xf>
    <xf numFmtId="4" fontId="49" fillId="34" borderId="37" xfId="45" applyNumberFormat="1" applyFont="1" applyFill="1" applyBorder="1" applyAlignment="1">
      <alignment horizontal="center" vertical="center"/>
    </xf>
    <xf numFmtId="4" fontId="49" fillId="34" borderId="37" xfId="45" applyNumberFormat="1" applyFont="1" applyFill="1" applyBorder="1" applyAlignment="1">
      <alignment horizontal="justify" vertical="center" wrapText="1"/>
    </xf>
    <xf numFmtId="4" fontId="49" fillId="34" borderId="37" xfId="45" applyNumberFormat="1" applyFont="1" applyFill="1" applyBorder="1" applyAlignment="1">
      <alignment horizontal="right" vertical="center"/>
    </xf>
    <xf numFmtId="1" fontId="49" fillId="34" borderId="37" xfId="45" applyNumberFormat="1" applyFont="1" applyFill="1" applyBorder="1" applyAlignment="1">
      <alignment horizontal="center" vertical="center" wrapText="1"/>
    </xf>
    <xf numFmtId="0" fontId="49" fillId="34" borderId="37" xfId="45" applyFont="1" applyFill="1" applyBorder="1" applyAlignment="1">
      <alignment horizontal="justify" vertical="center" wrapText="1"/>
    </xf>
    <xf numFmtId="169" fontId="49" fillId="34" borderId="37" xfId="45" applyNumberFormat="1" applyFont="1" applyFill="1" applyBorder="1" applyAlignment="1">
      <alignment horizontal="right" vertical="center"/>
    </xf>
    <xf numFmtId="169" fontId="49" fillId="34" borderId="37" xfId="45" applyNumberFormat="1" applyFont="1" applyFill="1" applyBorder="1" applyAlignment="1">
      <alignment horizontal="center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50" fillId="37" borderId="37" xfId="45" applyFont="1" applyFill="1" applyBorder="1" applyAlignment="1">
      <alignment horizontal="center" vertical="center"/>
    </xf>
    <xf numFmtId="1" fontId="49" fillId="34" borderId="37" xfId="45" applyNumberFormat="1" applyFont="1" applyFill="1" applyBorder="1" applyAlignment="1">
      <alignment horizontal="center" vertical="center"/>
    </xf>
    <xf numFmtId="3" fontId="49" fillId="34" borderId="37" xfId="48" applyNumberFormat="1" applyFont="1" applyFill="1" applyBorder="1" applyAlignment="1">
      <alignment horizontal="center" vertical="center"/>
    </xf>
    <xf numFmtId="4" fontId="49" fillId="34" borderId="37" xfId="45" applyNumberFormat="1" applyFont="1" applyFill="1" applyBorder="1" applyAlignment="1">
      <alignment horizontal="left" vertical="center" wrapText="1"/>
    </xf>
    <xf numFmtId="169" fontId="49" fillId="34" borderId="37" xfId="48" applyNumberFormat="1" applyFont="1" applyFill="1" applyBorder="1" applyAlignment="1">
      <alignment horizontal="right" vertical="center"/>
    </xf>
    <xf numFmtId="10" fontId="42" fillId="37" borderId="37" xfId="34" applyNumberFormat="1" applyFont="1" applyFill="1" applyBorder="1" applyAlignment="1">
      <alignment horizontal="center" vertical="center"/>
    </xf>
    <xf numFmtId="10" fontId="51" fillId="34" borderId="37" xfId="34" applyNumberFormat="1" applyFont="1" applyFill="1" applyBorder="1" applyAlignment="1">
      <alignment horizontal="center" vertical="center"/>
    </xf>
    <xf numFmtId="169" fontId="50" fillId="37" borderId="37" xfId="45" applyNumberFormat="1" applyFont="1" applyFill="1" applyBorder="1" applyAlignment="1">
      <alignment horizontal="center" vertical="center"/>
    </xf>
    <xf numFmtId="169" fontId="49" fillId="34" borderId="37" xfId="48" applyNumberFormat="1" applyFont="1" applyFill="1" applyBorder="1" applyAlignment="1">
      <alignment horizontal="center" vertical="center"/>
    </xf>
    <xf numFmtId="169" fontId="49" fillId="0" borderId="37" xfId="48" applyNumberFormat="1" applyFont="1" applyFill="1" applyBorder="1" applyAlignment="1">
      <alignment horizontal="center" vertical="center"/>
    </xf>
    <xf numFmtId="0" fontId="42" fillId="37" borderId="47" xfId="45" applyFont="1" applyFill="1" applyBorder="1" applyAlignment="1">
      <alignment horizontal="center" vertical="center"/>
    </xf>
    <xf numFmtId="0" fontId="40" fillId="36" borderId="19" xfId="45" applyFont="1" applyFill="1" applyBorder="1" applyAlignment="1">
      <alignment horizontal="center" vertical="center"/>
    </xf>
    <xf numFmtId="0" fontId="40" fillId="36" borderId="19" xfId="45" applyFont="1" applyFill="1" applyBorder="1" applyAlignment="1">
      <alignment horizontal="center" vertical="center" wrapText="1"/>
    </xf>
    <xf numFmtId="0" fontId="49" fillId="34" borderId="21" xfId="45" applyFont="1" applyFill="1" applyBorder="1" applyAlignment="1">
      <alignment horizontal="center" vertical="center"/>
    </xf>
    <xf numFmtId="4" fontId="49" fillId="34" borderId="21" xfId="45" applyNumberFormat="1" applyFont="1" applyFill="1" applyBorder="1" applyAlignment="1">
      <alignment horizontal="center" vertical="center"/>
    </xf>
    <xf numFmtId="4" fontId="49" fillId="34" borderId="21" xfId="45" applyNumberFormat="1" applyFont="1" applyFill="1" applyBorder="1" applyAlignment="1">
      <alignment horizontal="justify" vertical="center" wrapText="1"/>
    </xf>
    <xf numFmtId="0" fontId="42" fillId="37" borderId="47" xfId="45" applyFont="1" applyFill="1" applyBorder="1" applyAlignment="1">
      <alignment vertical="center"/>
    </xf>
    <xf numFmtId="0" fontId="42" fillId="37" borderId="7" xfId="45" applyFont="1" applyFill="1" applyBorder="1" applyAlignment="1">
      <alignment vertical="center"/>
    </xf>
    <xf numFmtId="0" fontId="42" fillId="37" borderId="48" xfId="45" applyFont="1" applyFill="1" applyBorder="1" applyAlignment="1">
      <alignment vertical="center"/>
    </xf>
    <xf numFmtId="0" fontId="42" fillId="37" borderId="7" xfId="45" applyFont="1" applyFill="1" applyBorder="1" applyAlignment="1">
      <alignment horizontal="center" vertical="center"/>
    </xf>
    <xf numFmtId="169" fontId="42" fillId="37" borderId="48" xfId="45" applyNumberFormat="1" applyFont="1" applyFill="1" applyBorder="1" applyAlignment="1">
      <alignment horizontal="center" vertical="center"/>
    </xf>
    <xf numFmtId="4" fontId="40" fillId="36" borderId="19" xfId="45" applyNumberFormat="1" applyFont="1" applyFill="1" applyBorder="1" applyAlignment="1">
      <alignment horizontal="center" vertical="center" wrapText="1"/>
    </xf>
    <xf numFmtId="4" fontId="40" fillId="36" borderId="19" xfId="45" applyNumberFormat="1" applyFont="1" applyFill="1" applyBorder="1" applyAlignment="1">
      <alignment horizontal="center" vertical="center"/>
    </xf>
    <xf numFmtId="1" fontId="49" fillId="34" borderId="21" xfId="45" applyNumberFormat="1" applyFont="1" applyFill="1" applyBorder="1" applyAlignment="1">
      <alignment horizontal="center" vertical="center" wrapText="1"/>
    </xf>
    <xf numFmtId="0" fontId="50" fillId="37" borderId="47" xfId="45" applyFont="1" applyFill="1" applyBorder="1" applyAlignment="1">
      <alignment horizontal="center" vertical="center"/>
    </xf>
    <xf numFmtId="169" fontId="50" fillId="37" borderId="48" xfId="45" applyNumberFormat="1" applyFont="1" applyFill="1" applyBorder="1" applyAlignment="1">
      <alignment horizontal="center" vertical="center"/>
    </xf>
    <xf numFmtId="3" fontId="49" fillId="34" borderId="21" xfId="48" applyNumberFormat="1" applyFont="1" applyFill="1" applyBorder="1" applyAlignment="1">
      <alignment horizontal="center" vertical="center"/>
    </xf>
    <xf numFmtId="0" fontId="50" fillId="37" borderId="48" xfId="45" applyFont="1" applyFill="1" applyBorder="1" applyAlignment="1">
      <alignment horizontal="left" vertical="center"/>
    </xf>
    <xf numFmtId="0" fontId="50" fillId="37" borderId="7" xfId="45" applyFont="1" applyFill="1" applyBorder="1" applyAlignment="1">
      <alignment horizontal="center" vertical="center"/>
    </xf>
    <xf numFmtId="1" fontId="49" fillId="34" borderId="21" xfId="45" applyNumberFormat="1" applyFont="1" applyFill="1" applyBorder="1" applyAlignment="1">
      <alignment horizontal="center" vertical="center"/>
    </xf>
    <xf numFmtId="0" fontId="50" fillId="37" borderId="47" xfId="45" applyFont="1" applyFill="1" applyBorder="1" applyAlignment="1">
      <alignment horizontal="left" vertical="center"/>
    </xf>
    <xf numFmtId="0" fontId="50" fillId="37" borderId="7" xfId="45" applyFont="1" applyFill="1" applyBorder="1" applyAlignment="1">
      <alignment horizontal="left" vertical="center"/>
    </xf>
    <xf numFmtId="4" fontId="49" fillId="34" borderId="37" xfId="45" applyNumberFormat="1" applyFont="1" applyFill="1" applyBorder="1" applyAlignment="1">
      <alignment horizontal="center" vertical="center" wrapText="1"/>
    </xf>
    <xf numFmtId="4" fontId="56" fillId="36" borderId="37" xfId="45" applyNumberFormat="1" applyFont="1" applyFill="1" applyBorder="1" applyAlignment="1">
      <alignment horizontal="right" vertical="center"/>
    </xf>
    <xf numFmtId="0" fontId="49" fillId="36" borderId="37" xfId="45" applyFont="1" applyFill="1" applyBorder="1" applyAlignment="1">
      <alignment horizontal="center"/>
    </xf>
    <xf numFmtId="4" fontId="56" fillId="36" borderId="37" xfId="45" applyNumberFormat="1" applyFont="1" applyFill="1" applyBorder="1" applyAlignment="1">
      <alignment vertical="center"/>
    </xf>
    <xf numFmtId="0" fontId="50" fillId="37" borderId="37" xfId="45" applyFont="1" applyFill="1" applyBorder="1" applyAlignment="1">
      <alignment vertical="center"/>
    </xf>
    <xf numFmtId="4" fontId="50" fillId="37" borderId="37" xfId="45" applyNumberFormat="1" applyFont="1" applyFill="1" applyBorder="1" applyAlignment="1">
      <alignment horizontal="right" vertical="center"/>
    </xf>
    <xf numFmtId="10" fontId="50" fillId="37" borderId="37" xfId="34" applyNumberFormat="1" applyFont="1" applyFill="1" applyBorder="1" applyAlignment="1">
      <alignment horizontal="center" vertical="center"/>
    </xf>
    <xf numFmtId="10" fontId="49" fillId="0" borderId="37" xfId="34" applyNumberFormat="1" applyFont="1" applyFill="1" applyBorder="1" applyAlignment="1">
      <alignment horizontal="center" vertical="center"/>
    </xf>
    <xf numFmtId="0" fontId="49" fillId="0" borderId="37" xfId="45" applyFont="1" applyBorder="1" applyAlignment="1">
      <alignment horizontal="center" vertical="center" wrapText="1"/>
    </xf>
    <xf numFmtId="0" fontId="49" fillId="0" borderId="21" xfId="45" applyFont="1" applyBorder="1" applyAlignment="1">
      <alignment vertical="center"/>
    </xf>
    <xf numFmtId="0" fontId="49" fillId="0" borderId="21" xfId="45" applyFont="1" applyBorder="1" applyAlignment="1">
      <alignment horizontal="center" vertical="center"/>
    </xf>
    <xf numFmtId="4" fontId="49" fillId="0" borderId="21" xfId="45" applyNumberFormat="1" applyFont="1" applyBorder="1" applyAlignment="1">
      <alignment horizontal="center" vertical="center"/>
    </xf>
    <xf numFmtId="1" fontId="49" fillId="0" borderId="0" xfId="45" applyNumberFormat="1" applyFont="1" applyAlignment="1">
      <alignment horizontal="center" vertical="center"/>
    </xf>
    <xf numFmtId="10" fontId="49" fillId="0" borderId="0" xfId="34" applyNumberFormat="1" applyFont="1" applyFill="1" applyBorder="1" applyAlignment="1">
      <alignment horizontal="center" vertical="center"/>
    </xf>
    <xf numFmtId="1" fontId="49" fillId="0" borderId="21" xfId="45" applyNumberFormat="1" applyFont="1" applyBorder="1" applyAlignment="1">
      <alignment horizontal="center" vertical="center"/>
    </xf>
    <xf numFmtId="10" fontId="49" fillId="0" borderId="21" xfId="34" applyNumberFormat="1" applyFont="1" applyFill="1" applyBorder="1" applyAlignment="1">
      <alignment horizontal="center" vertical="center"/>
    </xf>
    <xf numFmtId="169" fontId="49" fillId="0" borderId="21" xfId="45" applyNumberFormat="1" applyFont="1" applyBorder="1" applyAlignment="1">
      <alignment horizontal="center" vertical="center"/>
    </xf>
    <xf numFmtId="169" fontId="49" fillId="0" borderId="37" xfId="45" applyNumberFormat="1" applyFont="1" applyBorder="1" applyAlignment="1">
      <alignment horizontal="center" vertical="center"/>
    </xf>
    <xf numFmtId="169" fontId="49" fillId="0" borderId="0" xfId="45" applyNumberFormat="1" applyFont="1" applyAlignment="1">
      <alignment horizontal="center" vertical="center"/>
    </xf>
    <xf numFmtId="4" fontId="49" fillId="0" borderId="37" xfId="45" applyNumberFormat="1" applyFont="1" applyBorder="1" applyAlignment="1">
      <alignment vertical="center" wrapText="1"/>
    </xf>
    <xf numFmtId="4" fontId="49" fillId="0" borderId="0" xfId="45" applyNumberFormat="1" applyFont="1" applyAlignment="1">
      <alignment horizontal="right"/>
    </xf>
    <xf numFmtId="4" fontId="49" fillId="0" borderId="0" xfId="45" applyNumberFormat="1" applyFont="1" applyAlignment="1">
      <alignment horizontal="center"/>
    </xf>
    <xf numFmtId="1" fontId="49" fillId="0" borderId="0" xfId="45" applyNumberFormat="1" applyFont="1"/>
    <xf numFmtId="0" fontId="49" fillId="0" borderId="21" xfId="45" applyFont="1" applyBorder="1" applyAlignment="1">
      <alignment horizontal="center" vertical="center" wrapText="1"/>
    </xf>
    <xf numFmtId="0" fontId="49" fillId="0" borderId="21" xfId="45" applyFont="1" applyBorder="1" applyAlignment="1">
      <alignment vertical="center" wrapText="1"/>
    </xf>
    <xf numFmtId="0" fontId="50" fillId="37" borderId="17" xfId="45" applyFont="1" applyFill="1" applyBorder="1" applyAlignment="1">
      <alignment vertical="center"/>
    </xf>
    <xf numFmtId="0" fontId="50" fillId="37" borderId="6" xfId="45" applyFont="1" applyFill="1" applyBorder="1" applyAlignment="1">
      <alignment vertical="center"/>
    </xf>
    <xf numFmtId="0" fontId="50" fillId="37" borderId="13" xfId="45" applyFont="1" applyFill="1" applyBorder="1" applyAlignment="1">
      <alignment vertical="center"/>
    </xf>
    <xf numFmtId="0" fontId="50" fillId="37" borderId="13" xfId="45" applyFont="1" applyFill="1" applyBorder="1" applyAlignment="1">
      <alignment horizontal="center" vertical="center"/>
    </xf>
    <xf numFmtId="0" fontId="50" fillId="37" borderId="19" xfId="45" applyFont="1" applyFill="1" applyBorder="1" applyAlignment="1">
      <alignment horizontal="center" vertical="center"/>
    </xf>
    <xf numFmtId="4" fontId="50" fillId="37" borderId="19" xfId="45" applyNumberFormat="1" applyFont="1" applyFill="1" applyBorder="1" applyAlignment="1">
      <alignment horizontal="right" vertical="center"/>
    </xf>
    <xf numFmtId="169" fontId="50" fillId="37" borderId="19" xfId="45" applyNumberFormat="1" applyFont="1" applyFill="1" applyBorder="1" applyAlignment="1">
      <alignment horizontal="center" vertical="center"/>
    </xf>
    <xf numFmtId="10" fontId="50" fillId="37" borderId="19" xfId="34" applyNumberFormat="1" applyFont="1" applyFill="1" applyBorder="1" applyAlignment="1">
      <alignment horizontal="center" vertical="center"/>
    </xf>
    <xf numFmtId="0" fontId="40" fillId="36" borderId="37" xfId="45" applyFont="1" applyFill="1" applyBorder="1" applyAlignment="1">
      <alignment vertical="center"/>
    </xf>
    <xf numFmtId="4" fontId="40" fillId="36" borderId="37" xfId="45" applyNumberFormat="1" applyFont="1" applyFill="1" applyBorder="1" applyAlignment="1">
      <alignment horizontal="right" vertical="center"/>
    </xf>
    <xf numFmtId="10" fontId="40" fillId="36" borderId="37" xfId="34" applyNumberFormat="1" applyFont="1" applyFill="1" applyBorder="1" applyAlignment="1">
      <alignment horizontal="center" vertical="center"/>
    </xf>
    <xf numFmtId="169" fontId="40" fillId="36" borderId="37" xfId="45" applyNumberFormat="1" applyFont="1" applyFill="1" applyBorder="1" applyAlignment="1">
      <alignment horizontal="right" vertical="center"/>
    </xf>
    <xf numFmtId="169" fontId="40" fillId="36" borderId="37" xfId="45" applyNumberFormat="1" applyFont="1" applyFill="1" applyBorder="1" applyAlignment="1">
      <alignment horizontal="center" vertical="center"/>
    </xf>
    <xf numFmtId="0" fontId="52" fillId="36" borderId="37" xfId="45" applyFont="1" applyFill="1" applyBorder="1" applyAlignment="1">
      <alignment vertical="center"/>
    </xf>
    <xf numFmtId="0" fontId="40" fillId="36" borderId="7" xfId="45" applyFont="1" applyFill="1" applyBorder="1" applyAlignment="1">
      <alignment horizontal="center" vertical="center"/>
    </xf>
    <xf numFmtId="14" fontId="40" fillId="36" borderId="48" xfId="45" applyNumberFormat="1" applyFont="1" applyFill="1" applyBorder="1" applyAlignment="1">
      <alignment horizontal="center" vertical="center"/>
    </xf>
    <xf numFmtId="0" fontId="66" fillId="36" borderId="0" xfId="0" applyFont="1" applyFill="1" applyAlignment="1">
      <alignment vertical="center" wrapText="1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6" fillId="36" borderId="0" xfId="0" applyFont="1" applyFill="1" applyAlignment="1">
      <alignment horizontal="center" vertical="center"/>
    </xf>
    <xf numFmtId="0" fontId="67" fillId="0" borderId="0" xfId="0" applyFont="1" applyAlignment="1">
      <alignment horizontal="left" vertical="center"/>
    </xf>
    <xf numFmtId="4" fontId="67" fillId="0" borderId="0" xfId="0" applyNumberFormat="1" applyFont="1" applyAlignment="1">
      <alignment horizontal="center" vertical="center"/>
    </xf>
    <xf numFmtId="10" fontId="67" fillId="0" borderId="0" xfId="34" applyNumberFormat="1" applyFont="1" applyAlignment="1">
      <alignment horizontal="left" vertical="center"/>
    </xf>
    <xf numFmtId="3" fontId="67" fillId="0" borderId="0" xfId="0" applyNumberFormat="1" applyFont="1" applyAlignment="1">
      <alignment horizontal="center" vertical="center"/>
    </xf>
    <xf numFmtId="10" fontId="67" fillId="0" borderId="0" xfId="50" applyNumberFormat="1" applyFont="1" applyAlignment="1">
      <alignment horizontal="center" vertical="center"/>
    </xf>
    <xf numFmtId="3" fontId="68" fillId="36" borderId="0" xfId="0" applyNumberFormat="1" applyFont="1" applyFill="1" applyAlignment="1">
      <alignment horizontal="center" vertical="center"/>
    </xf>
    <xf numFmtId="0" fontId="66" fillId="36" borderId="37" xfId="0" applyFont="1" applyFill="1" applyBorder="1" applyAlignment="1">
      <alignment horizontal="center" vertical="center"/>
    </xf>
    <xf numFmtId="0" fontId="67" fillId="0" borderId="47" xfId="0" applyFont="1" applyBorder="1" applyAlignment="1">
      <alignment vertical="center" wrapText="1"/>
    </xf>
    <xf numFmtId="0" fontId="67" fillId="0" borderId="7" xfId="0" applyFont="1" applyBorder="1" applyAlignment="1">
      <alignment vertical="center"/>
    </xf>
    <xf numFmtId="0" fontId="64" fillId="0" borderId="47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10" fontId="40" fillId="36" borderId="48" xfId="34" applyNumberFormat="1" applyFont="1" applyFill="1" applyBorder="1" applyAlignment="1">
      <alignment horizontal="right" vertical="center"/>
    </xf>
    <xf numFmtId="0" fontId="50" fillId="36" borderId="47" xfId="45" applyFont="1" applyFill="1" applyBorder="1" applyAlignment="1">
      <alignment horizontal="left" vertical="center"/>
    </xf>
    <xf numFmtId="0" fontId="50" fillId="36" borderId="7" xfId="45" applyFont="1" applyFill="1" applyBorder="1" applyAlignment="1">
      <alignment horizontal="right" vertical="center"/>
    </xf>
    <xf numFmtId="0" fontId="50" fillId="36" borderId="7" xfId="45" applyFont="1" applyFill="1" applyBorder="1" applyAlignment="1">
      <alignment horizontal="center" vertical="center"/>
    </xf>
    <xf numFmtId="0" fontId="50" fillId="36" borderId="7" xfId="45" applyFont="1" applyFill="1" applyBorder="1" applyAlignment="1">
      <alignment horizontal="left" vertical="center"/>
    </xf>
    <xf numFmtId="4" fontId="50" fillId="36" borderId="48" xfId="45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164" fontId="66" fillId="36" borderId="0" xfId="79" applyFont="1" applyFill="1" applyAlignment="1">
      <alignment horizontal="center" vertical="center"/>
    </xf>
    <xf numFmtId="0" fontId="66" fillId="36" borderId="37" xfId="0" applyFont="1" applyFill="1" applyBorder="1" applyAlignment="1">
      <alignment vertical="center"/>
    </xf>
    <xf numFmtId="0" fontId="67" fillId="0" borderId="47" xfId="0" applyFont="1" applyBorder="1" applyAlignment="1">
      <alignment horizontal="center" vertical="center"/>
    </xf>
    <xf numFmtId="0" fontId="64" fillId="0" borderId="7" xfId="0" applyFont="1" applyBorder="1" applyAlignment="1">
      <alignment vertical="center"/>
    </xf>
    <xf numFmtId="0" fontId="64" fillId="0" borderId="48" xfId="0" applyFont="1" applyBorder="1" applyAlignment="1">
      <alignment horizontal="center" vertical="center"/>
    </xf>
    <xf numFmtId="0" fontId="64" fillId="37" borderId="37" xfId="0" applyFont="1" applyFill="1" applyBorder="1" applyAlignment="1">
      <alignment horizontal="left" vertical="center"/>
    </xf>
    <xf numFmtId="4" fontId="64" fillId="37" borderId="37" xfId="0" applyNumberFormat="1" applyFont="1" applyFill="1" applyBorder="1" applyAlignment="1">
      <alignment horizontal="center" vertical="center"/>
    </xf>
    <xf numFmtId="4" fontId="67" fillId="0" borderId="37" xfId="0" applyNumberFormat="1" applyFont="1" applyBorder="1" applyAlignment="1">
      <alignment horizontal="center" vertical="center"/>
    </xf>
    <xf numFmtId="4" fontId="66" fillId="36" borderId="37" xfId="0" applyNumberFormat="1" applyFont="1" applyFill="1" applyBorder="1" applyAlignment="1">
      <alignment horizontal="center" vertical="center"/>
    </xf>
    <xf numFmtId="0" fontId="66" fillId="36" borderId="19" xfId="0" applyFont="1" applyFill="1" applyBorder="1" applyAlignment="1">
      <alignment horizontal="center" vertical="center"/>
    </xf>
    <xf numFmtId="0" fontId="66" fillId="36" borderId="19" xfId="0" applyFont="1" applyFill="1" applyBorder="1" applyAlignment="1">
      <alignment horizontal="left" vertical="center"/>
    </xf>
    <xf numFmtId="4" fontId="66" fillId="36" borderId="19" xfId="0" applyNumberFormat="1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4" fontId="67" fillId="0" borderId="21" xfId="0" applyNumberFormat="1" applyFont="1" applyBorder="1" applyAlignment="1">
      <alignment horizontal="center" vertical="center"/>
    </xf>
    <xf numFmtId="2" fontId="66" fillId="36" borderId="37" xfId="50" applyNumberFormat="1" applyFont="1" applyFill="1" applyBorder="1" applyAlignment="1">
      <alignment horizontal="center" vertical="center"/>
    </xf>
    <xf numFmtId="0" fontId="67" fillId="0" borderId="48" xfId="0" applyFont="1" applyBorder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4" fontId="67" fillId="0" borderId="19" xfId="0" applyNumberFormat="1" applyFont="1" applyBorder="1" applyAlignment="1">
      <alignment horizontal="center" vertical="center"/>
    </xf>
    <xf numFmtId="0" fontId="67" fillId="0" borderId="7" xfId="0" applyFont="1" applyBorder="1" applyAlignment="1">
      <alignment horizontal="left" vertical="center"/>
    </xf>
    <xf numFmtId="4" fontId="64" fillId="35" borderId="37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10" fontId="67" fillId="0" borderId="48" xfId="34" applyNumberFormat="1" applyFont="1" applyFill="1" applyBorder="1" applyAlignment="1">
      <alignment horizontal="center" vertical="center"/>
    </xf>
    <xf numFmtId="10" fontId="67" fillId="0" borderId="48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48" xfId="0" applyFont="1" applyBorder="1" applyAlignment="1">
      <alignment horizontal="left" vertical="center" wrapText="1"/>
    </xf>
    <xf numFmtId="0" fontId="64" fillId="37" borderId="19" xfId="0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4" fontId="40" fillId="36" borderId="37" xfId="46" applyNumberFormat="1" applyFont="1" applyFill="1" applyBorder="1" applyAlignment="1">
      <alignment horizontal="center" vertical="center"/>
    </xf>
    <xf numFmtId="10" fontId="67" fillId="0" borderId="13" xfId="0" applyNumberFormat="1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/>
    </xf>
    <xf numFmtId="0" fontId="67" fillId="0" borderId="17" xfId="0" applyFont="1" applyBorder="1" applyAlignment="1">
      <alignment vertical="center" wrapText="1"/>
    </xf>
    <xf numFmtId="0" fontId="67" fillId="0" borderId="6" xfId="0" applyFont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169" fontId="46" fillId="0" borderId="47" xfId="0" applyNumberFormat="1" applyFont="1" applyBorder="1" applyAlignment="1">
      <alignment horizontal="left" vertical="center"/>
    </xf>
    <xf numFmtId="0" fontId="67" fillId="0" borderId="47" xfId="0" applyFont="1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4" fillId="0" borderId="48" xfId="0" applyFont="1" applyBorder="1" applyAlignment="1">
      <alignment vertical="center"/>
    </xf>
    <xf numFmtId="0" fontId="43" fillId="0" borderId="0" xfId="0" applyFont="1" applyAlignment="1">
      <alignment horizontal="left"/>
    </xf>
    <xf numFmtId="0" fontId="67" fillId="0" borderId="18" xfId="0" applyFont="1" applyBorder="1" applyAlignment="1">
      <alignment horizontal="center" vertical="center"/>
    </xf>
    <xf numFmtId="0" fontId="0" fillId="0" borderId="7" xfId="0" applyBorder="1"/>
    <xf numFmtId="10" fontId="67" fillId="0" borderId="37" xfId="0" applyNumberFormat="1" applyFont="1" applyBorder="1" applyAlignment="1">
      <alignment horizontal="center" vertical="center"/>
    </xf>
    <xf numFmtId="10" fontId="67" fillId="0" borderId="37" xfId="34" applyNumberFormat="1" applyFont="1" applyFill="1" applyBorder="1" applyAlignment="1">
      <alignment horizontal="center" vertical="center"/>
    </xf>
    <xf numFmtId="0" fontId="0" fillId="36" borderId="48" xfId="0" applyFill="1" applyBorder="1"/>
    <xf numFmtId="0" fontId="66" fillId="36" borderId="47" xfId="0" applyFont="1" applyFill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/>
    </xf>
    <xf numFmtId="0" fontId="8" fillId="0" borderId="47" xfId="0" applyFont="1" applyBorder="1"/>
    <xf numFmtId="0" fontId="0" fillId="0" borderId="48" xfId="0" applyBorder="1"/>
    <xf numFmtId="169" fontId="0" fillId="0" borderId="47" xfId="0" applyNumberFormat="1" applyBorder="1" applyAlignment="1">
      <alignment horizontal="left"/>
    </xf>
    <xf numFmtId="0" fontId="43" fillId="0" borderId="37" xfId="0" applyFont="1" applyBorder="1" applyAlignment="1">
      <alignment horizontal="left" vertical="center" wrapText="1"/>
    </xf>
    <xf numFmtId="1" fontId="53" fillId="0" borderId="0" xfId="45" applyNumberFormat="1" applyFont="1" applyAlignment="1">
      <alignment horizontal="center" vertical="center"/>
    </xf>
    <xf numFmtId="0" fontId="53" fillId="0" borderId="0" xfId="45" applyFont="1" applyAlignment="1">
      <alignment horizontal="left" vertical="center"/>
    </xf>
    <xf numFmtId="0" fontId="53" fillId="0" borderId="0" xfId="45" applyFont="1" applyAlignment="1">
      <alignment vertical="center"/>
    </xf>
    <xf numFmtId="0" fontId="53" fillId="0" borderId="0" xfId="45" applyFont="1" applyAlignment="1">
      <alignment horizontal="right"/>
    </xf>
    <xf numFmtId="10" fontId="53" fillId="0" borderId="0" xfId="46" applyNumberFormat="1" applyFont="1" applyBorder="1" applyAlignment="1">
      <alignment horizontal="left" vertical="center"/>
    </xf>
    <xf numFmtId="4" fontId="53" fillId="0" borderId="0" xfId="45" applyNumberFormat="1" applyFont="1" applyAlignment="1">
      <alignment vertical="center"/>
    </xf>
    <xf numFmtId="43" fontId="53" fillId="0" borderId="0" xfId="47" applyNumberFormat="1" applyFont="1" applyBorder="1" applyAlignment="1">
      <alignment vertical="center"/>
    </xf>
    <xf numFmtId="0" fontId="53" fillId="34" borderId="47" xfId="45" applyFont="1" applyFill="1" applyBorder="1" applyAlignment="1">
      <alignment horizontal="left" vertical="center"/>
    </xf>
    <xf numFmtId="0" fontId="53" fillId="34" borderId="7" xfId="45" applyFont="1" applyFill="1" applyBorder="1" applyAlignment="1">
      <alignment horizontal="left" vertical="center"/>
    </xf>
    <xf numFmtId="0" fontId="53" fillId="34" borderId="7" xfId="45" applyFont="1" applyFill="1" applyBorder="1" applyAlignment="1">
      <alignment horizontal="right"/>
    </xf>
    <xf numFmtId="43" fontId="53" fillId="34" borderId="7" xfId="47" applyNumberFormat="1" applyFont="1" applyFill="1" applyBorder="1" applyAlignment="1">
      <alignment horizontal="left" vertical="center"/>
    </xf>
    <xf numFmtId="4" fontId="53" fillId="34" borderId="7" xfId="45" applyNumberFormat="1" applyFont="1" applyFill="1" applyBorder="1" applyAlignment="1">
      <alignment vertical="center"/>
    </xf>
    <xf numFmtId="0" fontId="53" fillId="34" borderId="47" xfId="45" applyFont="1" applyFill="1" applyBorder="1" applyAlignment="1">
      <alignment vertical="center"/>
    </xf>
    <xf numFmtId="0" fontId="53" fillId="34" borderId="7" xfId="45" applyFont="1" applyFill="1" applyBorder="1" applyAlignment="1">
      <alignment vertical="center"/>
    </xf>
    <xf numFmtId="0" fontId="55" fillId="34" borderId="47" xfId="45" applyFont="1" applyFill="1" applyBorder="1" applyAlignment="1">
      <alignment horizontal="left" vertical="center"/>
    </xf>
    <xf numFmtId="0" fontId="55" fillId="34" borderId="7" xfId="45" applyFont="1" applyFill="1" applyBorder="1" applyAlignment="1">
      <alignment horizontal="left" vertical="center"/>
    </xf>
    <xf numFmtId="10" fontId="53" fillId="34" borderId="7" xfId="46" applyNumberFormat="1" applyFont="1" applyFill="1" applyBorder="1" applyAlignment="1">
      <alignment vertical="center"/>
    </xf>
    <xf numFmtId="43" fontId="53" fillId="34" borderId="7" xfId="47" applyNumberFormat="1" applyFont="1" applyFill="1" applyBorder="1" applyAlignment="1">
      <alignment vertical="center"/>
    </xf>
    <xf numFmtId="10" fontId="53" fillId="34" borderId="37" xfId="46" applyNumberFormat="1" applyFont="1" applyFill="1" applyBorder="1" applyAlignment="1">
      <alignment horizontal="center" vertical="center"/>
    </xf>
    <xf numFmtId="1" fontId="54" fillId="37" borderId="37" xfId="45" applyNumberFormat="1" applyFont="1" applyFill="1" applyBorder="1" applyAlignment="1">
      <alignment horizontal="center" vertical="center"/>
    </xf>
    <xf numFmtId="0" fontId="54" fillId="37" borderId="37" xfId="45" applyFont="1" applyFill="1" applyBorder="1" applyAlignment="1">
      <alignment horizontal="left" vertical="center"/>
    </xf>
    <xf numFmtId="4" fontId="54" fillId="37" borderId="37" xfId="46" applyNumberFormat="1" applyFont="1" applyFill="1" applyBorder="1" applyAlignment="1">
      <alignment horizontal="center" vertical="center"/>
    </xf>
    <xf numFmtId="0" fontId="44" fillId="0" borderId="0" xfId="45" applyFont="1" applyAlignment="1">
      <alignment horizontal="left" vertical="center"/>
    </xf>
    <xf numFmtId="0" fontId="45" fillId="0" borderId="0" xfId="45" applyFont="1" applyAlignment="1">
      <alignment horizontal="left" vertical="center"/>
    </xf>
    <xf numFmtId="0" fontId="45" fillId="0" borderId="0" xfId="45" applyFont="1"/>
    <xf numFmtId="0" fontId="44" fillId="0" borderId="0" xfId="45" applyFont="1" applyAlignment="1">
      <alignment horizontal="right" vertical="center"/>
    </xf>
    <xf numFmtId="14" fontId="45" fillId="0" borderId="0" xfId="49" applyNumberFormat="1" applyFont="1" applyAlignment="1">
      <alignment horizontal="center" vertical="center"/>
    </xf>
    <xf numFmtId="0" fontId="45" fillId="0" borderId="0" xfId="49" applyFont="1" applyAlignment="1">
      <alignment horizontal="center" vertical="center"/>
    </xf>
    <xf numFmtId="0" fontId="70" fillId="0" borderId="0" xfId="45" applyFont="1" applyAlignment="1">
      <alignment horizontal="left" vertical="center"/>
    </xf>
    <xf numFmtId="0" fontId="45" fillId="0" borderId="7" xfId="49" applyFont="1" applyBorder="1" applyAlignment="1">
      <alignment horizontal="center" vertical="center"/>
    </xf>
    <xf numFmtId="0" fontId="45" fillId="0" borderId="48" xfId="49" applyFont="1" applyBorder="1" applyAlignment="1">
      <alignment horizontal="center" vertical="center"/>
    </xf>
    <xf numFmtId="0" fontId="45" fillId="0" borderId="19" xfId="49" applyFont="1" applyBorder="1" applyAlignment="1">
      <alignment horizontal="center" vertical="center"/>
    </xf>
    <xf numFmtId="0" fontId="45" fillId="0" borderId="20" xfId="49" applyFont="1" applyBorder="1" applyAlignment="1">
      <alignment horizontal="center" vertical="center"/>
    </xf>
    <xf numFmtId="0" fontId="45" fillId="0" borderId="21" xfId="49" applyFont="1" applyBorder="1" applyAlignment="1">
      <alignment horizontal="center" vertical="center"/>
    </xf>
    <xf numFmtId="1" fontId="70" fillId="0" borderId="0" xfId="45" applyNumberFormat="1" applyFont="1" applyAlignment="1">
      <alignment horizontal="center" vertical="center"/>
    </xf>
    <xf numFmtId="0" fontId="71" fillId="0" borderId="0" xfId="45" applyFont="1" applyAlignment="1">
      <alignment horizontal="left" vertical="center"/>
    </xf>
    <xf numFmtId="0" fontId="70" fillId="0" borderId="0" xfId="45" applyFont="1" applyAlignment="1">
      <alignment horizontal="right"/>
    </xf>
    <xf numFmtId="43" fontId="70" fillId="0" borderId="0" xfId="47" applyNumberFormat="1" applyFont="1" applyAlignment="1">
      <alignment horizontal="center" vertical="center"/>
    </xf>
    <xf numFmtId="4" fontId="70" fillId="0" borderId="0" xfId="45" applyNumberFormat="1" applyFont="1" applyAlignment="1">
      <alignment vertical="center"/>
    </xf>
    <xf numFmtId="4" fontId="70" fillId="0" borderId="0" xfId="46" applyNumberFormat="1" applyFont="1" applyAlignment="1">
      <alignment vertical="center"/>
    </xf>
    <xf numFmtId="3" fontId="45" fillId="0" borderId="0" xfId="49" applyNumberFormat="1" applyFont="1" applyAlignment="1">
      <alignment horizontal="left" vertical="center"/>
    </xf>
    <xf numFmtId="0" fontId="45" fillId="0" borderId="0" xfId="49" applyFont="1" applyAlignment="1">
      <alignment horizontal="left" vertical="center"/>
    </xf>
    <xf numFmtId="0" fontId="43" fillId="0" borderId="37" xfId="0" applyFont="1" applyBorder="1"/>
    <xf numFmtId="0" fontId="72" fillId="0" borderId="37" xfId="0" applyFont="1" applyBorder="1" applyAlignment="1">
      <alignment vertical="center" wrapText="1"/>
    </xf>
    <xf numFmtId="0" fontId="43" fillId="41" borderId="37" xfId="0" applyFont="1" applyFill="1" applyBorder="1" applyAlignment="1">
      <alignment vertical="center" wrapText="1"/>
    </xf>
    <xf numFmtId="169" fontId="43" fillId="41" borderId="37" xfId="0" applyNumberFormat="1" applyFont="1" applyFill="1" applyBorder="1" applyAlignment="1">
      <alignment horizontal="center" vertical="center"/>
    </xf>
    <xf numFmtId="0" fontId="43" fillId="42" borderId="37" xfId="0" applyFont="1" applyFill="1" applyBorder="1" applyAlignment="1">
      <alignment vertical="center" wrapText="1"/>
    </xf>
    <xf numFmtId="10" fontId="43" fillId="42" borderId="37" xfId="34" applyNumberFormat="1" applyFont="1" applyFill="1" applyBorder="1" applyAlignment="1">
      <alignment horizontal="center" vertical="center"/>
    </xf>
    <xf numFmtId="0" fontId="43" fillId="43" borderId="37" xfId="0" applyFont="1" applyFill="1" applyBorder="1" applyAlignment="1">
      <alignment vertical="center" wrapText="1"/>
    </xf>
    <xf numFmtId="169" fontId="43" fillId="43" borderId="37" xfId="0" applyNumberFormat="1" applyFont="1" applyFill="1" applyBorder="1" applyAlignment="1">
      <alignment horizontal="center" vertical="center"/>
    </xf>
    <xf numFmtId="0" fontId="43" fillId="38" borderId="37" xfId="0" applyFont="1" applyFill="1" applyBorder="1" applyAlignment="1">
      <alignment vertical="center" wrapText="1"/>
    </xf>
    <xf numFmtId="10" fontId="43" fillId="38" borderId="37" xfId="34" applyNumberFormat="1" applyFont="1" applyFill="1" applyBorder="1" applyAlignment="1">
      <alignment horizontal="center" vertical="center"/>
    </xf>
    <xf numFmtId="0" fontId="43" fillId="44" borderId="37" xfId="0" applyFont="1" applyFill="1" applyBorder="1" applyAlignment="1">
      <alignment vertical="center" wrapText="1"/>
    </xf>
    <xf numFmtId="169" fontId="43" fillId="44" borderId="37" xfId="0" applyNumberFormat="1" applyFont="1" applyFill="1" applyBorder="1" applyAlignment="1">
      <alignment horizontal="center" vertical="center"/>
    </xf>
    <xf numFmtId="0" fontId="43" fillId="45" borderId="37" xfId="0" applyFont="1" applyFill="1" applyBorder="1" applyAlignment="1">
      <alignment vertical="center" wrapText="1"/>
    </xf>
    <xf numFmtId="10" fontId="43" fillId="45" borderId="37" xfId="34" applyNumberFormat="1" applyFont="1" applyFill="1" applyBorder="1" applyAlignment="1">
      <alignment horizontal="center" vertical="center"/>
    </xf>
    <xf numFmtId="0" fontId="43" fillId="46" borderId="37" xfId="0" applyFont="1" applyFill="1" applyBorder="1"/>
    <xf numFmtId="0" fontId="72" fillId="46" borderId="37" xfId="0" applyFont="1" applyFill="1" applyBorder="1" applyAlignment="1">
      <alignment vertical="center" wrapText="1"/>
    </xf>
    <xf numFmtId="0" fontId="42" fillId="46" borderId="37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left" vertical="center" wrapText="1"/>
    </xf>
    <xf numFmtId="0" fontId="43" fillId="39" borderId="44" xfId="0" applyFont="1" applyFill="1" applyBorder="1"/>
    <xf numFmtId="0" fontId="43" fillId="0" borderId="45" xfId="0" applyFont="1" applyBorder="1"/>
    <xf numFmtId="0" fontId="43" fillId="0" borderId="39" xfId="0" applyFont="1" applyBorder="1"/>
    <xf numFmtId="0" fontId="43" fillId="0" borderId="41" xfId="0" applyFont="1" applyBorder="1" applyAlignment="1">
      <alignment horizontal="left" vertical="center" wrapText="1"/>
    </xf>
    <xf numFmtId="0" fontId="42" fillId="46" borderId="41" xfId="0" applyFont="1" applyFill="1" applyBorder="1" applyAlignment="1">
      <alignment horizontal="center" wrapText="1"/>
    </xf>
    <xf numFmtId="0" fontId="42" fillId="46" borderId="42" xfId="0" applyFont="1" applyFill="1" applyBorder="1" applyAlignment="1">
      <alignment horizontal="center" wrapText="1"/>
    </xf>
    <xf numFmtId="0" fontId="42" fillId="37" borderId="40" xfId="0" applyFont="1" applyFill="1" applyBorder="1" applyAlignment="1">
      <alignment horizontal="center" vertical="center" wrapText="1"/>
    </xf>
    <xf numFmtId="0" fontId="42" fillId="37" borderId="41" xfId="0" applyFont="1" applyFill="1" applyBorder="1" applyAlignment="1">
      <alignment horizontal="center" vertical="center" wrapText="1"/>
    </xf>
    <xf numFmtId="0" fontId="42" fillId="37" borderId="42" xfId="0" applyFont="1" applyFill="1" applyBorder="1" applyAlignment="1">
      <alignment horizontal="center" vertical="center" wrapText="1"/>
    </xf>
    <xf numFmtId="0" fontId="43" fillId="0" borderId="43" xfId="0" applyFont="1" applyBorder="1"/>
    <xf numFmtId="0" fontId="43" fillId="0" borderId="44" xfId="0" applyFont="1" applyBorder="1"/>
    <xf numFmtId="0" fontId="43" fillId="0" borderId="38" xfId="0" applyFont="1" applyBorder="1"/>
    <xf numFmtId="0" fontId="43" fillId="0" borderId="40" xfId="0" applyFont="1" applyBorder="1"/>
    <xf numFmtId="0" fontId="43" fillId="0" borderId="41" xfId="0" applyFont="1" applyBorder="1"/>
    <xf numFmtId="0" fontId="43" fillId="0" borderId="42" xfId="0" applyFont="1" applyBorder="1"/>
    <xf numFmtId="0" fontId="43" fillId="39" borderId="43" xfId="0" applyFont="1" applyFill="1" applyBorder="1"/>
    <xf numFmtId="0" fontId="43" fillId="46" borderId="38" xfId="0" applyFont="1" applyFill="1" applyBorder="1"/>
    <xf numFmtId="0" fontId="43" fillId="46" borderId="39" xfId="0" applyFont="1" applyFill="1" applyBorder="1"/>
    <xf numFmtId="0" fontId="43" fillId="41" borderId="44" xfId="0" applyFont="1" applyFill="1" applyBorder="1" applyAlignment="1">
      <alignment vertical="center" wrapText="1"/>
    </xf>
    <xf numFmtId="169" fontId="43" fillId="41" borderId="44" xfId="0" applyNumberFormat="1" applyFont="1" applyFill="1" applyBorder="1" applyAlignment="1">
      <alignment horizontal="center" vertical="center"/>
    </xf>
    <xf numFmtId="169" fontId="43" fillId="41" borderId="45" xfId="0" applyNumberFormat="1" applyFont="1" applyFill="1" applyBorder="1" applyAlignment="1">
      <alignment horizontal="center" vertical="center"/>
    </xf>
    <xf numFmtId="10" fontId="43" fillId="42" borderId="39" xfId="34" applyNumberFormat="1" applyFont="1" applyFill="1" applyBorder="1" applyAlignment="1">
      <alignment horizontal="center" vertical="center"/>
    </xf>
    <xf numFmtId="169" fontId="43" fillId="41" borderId="39" xfId="0" applyNumberFormat="1" applyFont="1" applyFill="1" applyBorder="1" applyAlignment="1">
      <alignment horizontal="center" vertical="center"/>
    </xf>
    <xf numFmtId="0" fontId="43" fillId="42" borderId="41" xfId="0" applyFont="1" applyFill="1" applyBorder="1" applyAlignment="1">
      <alignment vertical="center" wrapText="1"/>
    </xf>
    <xf numFmtId="10" fontId="43" fillId="42" borderId="41" xfId="34" applyNumberFormat="1" applyFont="1" applyFill="1" applyBorder="1" applyAlignment="1">
      <alignment horizontal="center" vertical="center"/>
    </xf>
    <xf numFmtId="10" fontId="43" fillId="42" borderId="42" xfId="34" applyNumberFormat="1" applyFont="1" applyFill="1" applyBorder="1" applyAlignment="1">
      <alignment horizontal="center" vertical="center"/>
    </xf>
    <xf numFmtId="169" fontId="43" fillId="41" borderId="43" xfId="0" applyNumberFormat="1" applyFont="1" applyFill="1" applyBorder="1" applyAlignment="1">
      <alignment horizontal="center" vertical="center"/>
    </xf>
    <xf numFmtId="10" fontId="43" fillId="42" borderId="38" xfId="34" applyNumberFormat="1" applyFont="1" applyFill="1" applyBorder="1" applyAlignment="1">
      <alignment horizontal="center" vertical="center"/>
    </xf>
    <xf numFmtId="0" fontId="43" fillId="43" borderId="44" xfId="0" applyFont="1" applyFill="1" applyBorder="1" applyAlignment="1">
      <alignment vertical="center" wrapText="1"/>
    </xf>
    <xf numFmtId="169" fontId="43" fillId="43" borderId="44" xfId="0" applyNumberFormat="1" applyFont="1" applyFill="1" applyBorder="1" applyAlignment="1">
      <alignment horizontal="center" vertical="center"/>
    </xf>
    <xf numFmtId="169" fontId="43" fillId="43" borderId="45" xfId="0" applyNumberFormat="1" applyFont="1" applyFill="1" applyBorder="1" applyAlignment="1">
      <alignment horizontal="center" vertical="center"/>
    </xf>
    <xf numFmtId="10" fontId="43" fillId="38" borderId="39" xfId="34" applyNumberFormat="1" applyFont="1" applyFill="1" applyBorder="1" applyAlignment="1">
      <alignment horizontal="center" vertical="center"/>
    </xf>
    <xf numFmtId="169" fontId="43" fillId="43" borderId="39" xfId="0" applyNumberFormat="1" applyFont="1" applyFill="1" applyBorder="1" applyAlignment="1">
      <alignment horizontal="center" vertical="center"/>
    </xf>
    <xf numFmtId="0" fontId="43" fillId="38" borderId="41" xfId="0" applyFont="1" applyFill="1" applyBorder="1" applyAlignment="1">
      <alignment vertical="center" wrapText="1"/>
    </xf>
    <xf numFmtId="10" fontId="43" fillId="38" borderId="41" xfId="34" applyNumberFormat="1" applyFont="1" applyFill="1" applyBorder="1" applyAlignment="1">
      <alignment horizontal="center" vertical="center"/>
    </xf>
    <xf numFmtId="10" fontId="43" fillId="38" borderId="42" xfId="34" applyNumberFormat="1" applyFont="1" applyFill="1" applyBorder="1" applyAlignment="1">
      <alignment horizontal="center" vertical="center"/>
    </xf>
    <xf numFmtId="0" fontId="42" fillId="46" borderId="49" xfId="0" applyFont="1" applyFill="1" applyBorder="1" applyAlignment="1">
      <alignment horizontal="center" wrapText="1"/>
    </xf>
    <xf numFmtId="0" fontId="42" fillId="46" borderId="19" xfId="0" applyFont="1" applyFill="1" applyBorder="1" applyAlignment="1">
      <alignment horizontal="center" wrapText="1"/>
    </xf>
    <xf numFmtId="0" fontId="42" fillId="46" borderId="50" xfId="0" applyFont="1" applyFill="1" applyBorder="1" applyAlignment="1">
      <alignment horizontal="center" wrapText="1"/>
    </xf>
    <xf numFmtId="169" fontId="43" fillId="41" borderId="38" xfId="0" applyNumberFormat="1" applyFont="1" applyFill="1" applyBorder="1" applyAlignment="1">
      <alignment horizontal="center" vertical="center"/>
    </xf>
    <xf numFmtId="10" fontId="43" fillId="42" borderId="40" xfId="34" applyNumberFormat="1" applyFont="1" applyFill="1" applyBorder="1" applyAlignment="1">
      <alignment horizontal="center" vertical="center"/>
    </xf>
    <xf numFmtId="169" fontId="43" fillId="43" borderId="43" xfId="0" applyNumberFormat="1" applyFont="1" applyFill="1" applyBorder="1" applyAlignment="1">
      <alignment horizontal="center" vertical="center"/>
    </xf>
    <xf numFmtId="10" fontId="43" fillId="38" borderId="38" xfId="34" applyNumberFormat="1" applyFont="1" applyFill="1" applyBorder="1" applyAlignment="1">
      <alignment horizontal="center" vertical="center"/>
    </xf>
    <xf numFmtId="169" fontId="43" fillId="43" borderId="38" xfId="0" applyNumberFormat="1" applyFont="1" applyFill="1" applyBorder="1" applyAlignment="1">
      <alignment horizontal="center" vertical="center"/>
    </xf>
    <xf numFmtId="10" fontId="43" fillId="38" borderId="40" xfId="34" applyNumberFormat="1" applyFont="1" applyFill="1" applyBorder="1" applyAlignment="1">
      <alignment horizontal="center" vertical="center"/>
    </xf>
    <xf numFmtId="0" fontId="43" fillId="44" borderId="44" xfId="0" applyFont="1" applyFill="1" applyBorder="1" applyAlignment="1">
      <alignment vertical="center" wrapText="1"/>
    </xf>
    <xf numFmtId="169" fontId="43" fillId="44" borderId="44" xfId="0" applyNumberFormat="1" applyFont="1" applyFill="1" applyBorder="1" applyAlignment="1">
      <alignment horizontal="center" vertical="center"/>
    </xf>
    <xf numFmtId="169" fontId="43" fillId="44" borderId="45" xfId="0" applyNumberFormat="1" applyFont="1" applyFill="1" applyBorder="1" applyAlignment="1">
      <alignment horizontal="center" vertical="center"/>
    </xf>
    <xf numFmtId="10" fontId="43" fillId="45" borderId="39" xfId="34" applyNumberFormat="1" applyFont="1" applyFill="1" applyBorder="1" applyAlignment="1">
      <alignment horizontal="center" vertical="center"/>
    </xf>
    <xf numFmtId="169" fontId="43" fillId="44" borderId="39" xfId="0" applyNumberFormat="1" applyFont="1" applyFill="1" applyBorder="1" applyAlignment="1">
      <alignment horizontal="center" vertical="center"/>
    </xf>
    <xf numFmtId="0" fontId="43" fillId="45" borderId="41" xfId="0" applyFont="1" applyFill="1" applyBorder="1" applyAlignment="1">
      <alignment vertical="center" wrapText="1"/>
    </xf>
    <xf numFmtId="10" fontId="43" fillId="45" borderId="41" xfId="34" applyNumberFormat="1" applyFont="1" applyFill="1" applyBorder="1" applyAlignment="1">
      <alignment horizontal="center" vertical="center"/>
    </xf>
    <xf numFmtId="10" fontId="43" fillId="45" borderId="42" xfId="34" applyNumberFormat="1" applyFont="1" applyFill="1" applyBorder="1" applyAlignment="1">
      <alignment horizontal="center" vertical="center"/>
    </xf>
    <xf numFmtId="169" fontId="43" fillId="44" borderId="43" xfId="0" applyNumberFormat="1" applyFont="1" applyFill="1" applyBorder="1" applyAlignment="1">
      <alignment horizontal="center" vertical="center"/>
    </xf>
    <xf numFmtId="10" fontId="43" fillId="45" borderId="38" xfId="34" applyNumberFormat="1" applyFont="1" applyFill="1" applyBorder="1" applyAlignment="1">
      <alignment horizontal="center" vertical="center"/>
    </xf>
    <xf numFmtId="169" fontId="43" fillId="44" borderId="38" xfId="0" applyNumberFormat="1" applyFont="1" applyFill="1" applyBorder="1" applyAlignment="1">
      <alignment horizontal="center" vertical="center"/>
    </xf>
    <xf numFmtId="10" fontId="43" fillId="45" borderId="40" xfId="34" applyNumberFormat="1" applyFont="1" applyFill="1" applyBorder="1" applyAlignment="1">
      <alignment horizontal="center" vertical="center"/>
    </xf>
    <xf numFmtId="0" fontId="42" fillId="37" borderId="51" xfId="0" applyFont="1" applyFill="1" applyBorder="1"/>
    <xf numFmtId="0" fontId="43" fillId="37" borderId="52" xfId="0" applyFont="1" applyFill="1" applyBorder="1" applyAlignment="1">
      <alignment vertical="center" wrapText="1"/>
    </xf>
    <xf numFmtId="0" fontId="72" fillId="0" borderId="52" xfId="0" applyFont="1" applyBorder="1" applyAlignment="1">
      <alignment vertical="center" wrapText="1"/>
    </xf>
    <xf numFmtId="0" fontId="72" fillId="41" borderId="52" xfId="0" applyFont="1" applyFill="1" applyBorder="1" applyAlignment="1">
      <alignment horizontal="center" vertical="center" wrapText="1"/>
    </xf>
    <xf numFmtId="10" fontId="43" fillId="42" borderId="52" xfId="34" applyNumberFormat="1" applyFont="1" applyFill="1" applyBorder="1" applyAlignment="1">
      <alignment horizontal="center" vertical="center"/>
    </xf>
    <xf numFmtId="10" fontId="72" fillId="42" borderId="52" xfId="34" applyNumberFormat="1" applyFont="1" applyFill="1" applyBorder="1" applyAlignment="1">
      <alignment horizontal="center" vertical="center" wrapText="1"/>
    </xf>
    <xf numFmtId="169" fontId="72" fillId="43" borderId="52" xfId="0" applyNumberFormat="1" applyFont="1" applyFill="1" applyBorder="1" applyAlignment="1">
      <alignment horizontal="center" vertical="center" wrapText="1"/>
    </xf>
    <xf numFmtId="10" fontId="43" fillId="38" borderId="52" xfId="34" applyNumberFormat="1" applyFont="1" applyFill="1" applyBorder="1" applyAlignment="1">
      <alignment horizontal="center" vertical="center"/>
    </xf>
    <xf numFmtId="0" fontId="72" fillId="44" borderId="52" xfId="0" applyFont="1" applyFill="1" applyBorder="1" applyAlignment="1">
      <alignment horizontal="center" vertical="center" wrapText="1"/>
    </xf>
    <xf numFmtId="10" fontId="43" fillId="45" borderId="52" xfId="34" applyNumberFormat="1" applyFont="1" applyFill="1" applyBorder="1" applyAlignment="1">
      <alignment horizontal="center" vertical="center"/>
    </xf>
    <xf numFmtId="10" fontId="72" fillId="45" borderId="53" xfId="34" applyNumberFormat="1" applyFont="1" applyFill="1" applyBorder="1" applyAlignment="1">
      <alignment horizontal="center" vertical="center" wrapText="1"/>
    </xf>
    <xf numFmtId="0" fontId="72" fillId="0" borderId="44" xfId="0" applyFont="1" applyBorder="1" applyAlignment="1">
      <alignment vertical="center" wrapText="1"/>
    </xf>
    <xf numFmtId="0" fontId="72" fillId="0" borderId="41" xfId="0" applyFont="1" applyBorder="1" applyAlignment="1">
      <alignment vertical="center" wrapText="1"/>
    </xf>
    <xf numFmtId="0" fontId="42" fillId="46" borderId="39" xfId="0" applyFont="1" applyFill="1" applyBorder="1" applyAlignment="1">
      <alignment horizontal="center" vertical="center" wrapText="1"/>
    </xf>
    <xf numFmtId="0" fontId="42" fillId="46" borderId="41" xfId="0" applyFont="1" applyFill="1" applyBorder="1" applyAlignment="1">
      <alignment horizontal="center" vertical="center" wrapText="1"/>
    </xf>
    <xf numFmtId="0" fontId="42" fillId="46" borderId="42" xfId="0" applyFont="1" applyFill="1" applyBorder="1" applyAlignment="1">
      <alignment horizontal="center" vertical="center" wrapText="1"/>
    </xf>
    <xf numFmtId="169" fontId="43" fillId="41" borderId="44" xfId="0" applyNumberFormat="1" applyFont="1" applyFill="1" applyBorder="1" applyAlignment="1">
      <alignment horizontal="center" vertical="center" wrapText="1"/>
    </xf>
    <xf numFmtId="10" fontId="43" fillId="42" borderId="41" xfId="0" applyNumberFormat="1" applyFont="1" applyFill="1" applyBorder="1" applyAlignment="1">
      <alignment horizontal="center" vertical="center"/>
    </xf>
    <xf numFmtId="10" fontId="43" fillId="42" borderId="42" xfId="0" applyNumberFormat="1" applyFont="1" applyFill="1" applyBorder="1" applyAlignment="1">
      <alignment horizontal="center" vertical="center"/>
    </xf>
    <xf numFmtId="169" fontId="43" fillId="43" borderId="44" xfId="0" applyNumberFormat="1" applyFont="1" applyFill="1" applyBorder="1" applyAlignment="1">
      <alignment horizontal="center" vertical="center" wrapText="1"/>
    </xf>
    <xf numFmtId="0" fontId="50" fillId="38" borderId="47" xfId="45" applyFont="1" applyFill="1" applyBorder="1" applyAlignment="1">
      <alignment horizontal="center" vertical="center"/>
    </xf>
    <xf numFmtId="0" fontId="50" fillId="38" borderId="47" xfId="45" applyFont="1" applyFill="1" applyBorder="1" applyAlignment="1">
      <alignment vertical="center"/>
    </xf>
    <xf numFmtId="0" fontId="49" fillId="38" borderId="7" xfId="45" applyFont="1" applyFill="1" applyBorder="1" applyAlignment="1">
      <alignment vertical="center"/>
    </xf>
    <xf numFmtId="0" fontId="49" fillId="38" borderId="7" xfId="45" applyFont="1" applyFill="1" applyBorder="1" applyAlignment="1">
      <alignment horizontal="right" vertical="center"/>
    </xf>
    <xf numFmtId="0" fontId="49" fillId="38" borderId="7" xfId="45" applyFont="1" applyFill="1" applyBorder="1" applyAlignment="1">
      <alignment horizontal="center" vertical="center"/>
    </xf>
    <xf numFmtId="169" fontId="49" fillId="38" borderId="7" xfId="45" applyNumberFormat="1" applyFont="1" applyFill="1" applyBorder="1" applyAlignment="1">
      <alignment horizontal="center" vertical="center"/>
    </xf>
    <xf numFmtId="4" fontId="49" fillId="38" borderId="48" xfId="45" applyNumberFormat="1" applyFont="1" applyFill="1" applyBorder="1" applyAlignment="1">
      <alignment horizontal="center" vertical="center"/>
    </xf>
    <xf numFmtId="4" fontId="49" fillId="38" borderId="7" xfId="45" applyNumberFormat="1" applyFont="1" applyFill="1" applyBorder="1" applyAlignment="1">
      <alignment horizontal="center" vertical="center"/>
    </xf>
    <xf numFmtId="1" fontId="49" fillId="38" borderId="7" xfId="45" applyNumberFormat="1" applyFont="1" applyFill="1" applyBorder="1" applyAlignment="1">
      <alignment horizontal="center" vertical="center"/>
    </xf>
    <xf numFmtId="10" fontId="49" fillId="38" borderId="48" xfId="34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left" vertical="center"/>
    </xf>
    <xf numFmtId="0" fontId="43" fillId="0" borderId="0" xfId="0" applyFont="1"/>
    <xf numFmtId="0" fontId="74" fillId="40" borderId="0" xfId="0" applyFont="1" applyFill="1" applyAlignment="1">
      <alignment vertical="center" wrapText="1"/>
    </xf>
    <xf numFmtId="169" fontId="43" fillId="0" borderId="47" xfId="0" applyNumberFormat="1" applyFont="1" applyBorder="1" applyAlignment="1">
      <alignment horizontal="left"/>
    </xf>
    <xf numFmtId="0" fontId="40" fillId="36" borderId="0" xfId="0" applyFont="1" applyFill="1"/>
    <xf numFmtId="0" fontId="43" fillId="43" borderId="52" xfId="0" applyFont="1" applyFill="1" applyBorder="1"/>
    <xf numFmtId="0" fontId="43" fillId="38" borderId="52" xfId="0" applyFont="1" applyFill="1" applyBorder="1"/>
    <xf numFmtId="0" fontId="40" fillId="36" borderId="37" xfId="0" applyFont="1" applyFill="1" applyBorder="1"/>
    <xf numFmtId="0" fontId="40" fillId="0" borderId="0" xfId="0" applyFont="1" applyAlignment="1">
      <alignment horizontal="center"/>
    </xf>
    <xf numFmtId="0" fontId="42" fillId="0" borderId="47" xfId="0" applyFont="1" applyBorder="1" applyAlignment="1">
      <alignment horizontal="left" vertical="center" wrapText="1"/>
    </xf>
    <xf numFmtId="0" fontId="43" fillId="0" borderId="47" xfId="0" applyFont="1" applyBorder="1" applyAlignment="1">
      <alignment vertical="center" wrapText="1"/>
    </xf>
    <xf numFmtId="0" fontId="42" fillId="0" borderId="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0" fillId="36" borderId="37" xfId="0" applyFont="1" applyFill="1" applyBorder="1" applyAlignment="1">
      <alignment horizontal="center" vertical="center"/>
    </xf>
    <xf numFmtId="0" fontId="40" fillId="36" borderId="47" xfId="0" applyFont="1" applyFill="1" applyBorder="1" applyAlignment="1">
      <alignment horizontal="center" vertical="center"/>
    </xf>
    <xf numFmtId="0" fontId="43" fillId="36" borderId="48" xfId="0" applyFont="1" applyFill="1" applyBorder="1"/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/>
    <xf numFmtId="10" fontId="43" fillId="0" borderId="37" xfId="0" applyNumberFormat="1" applyFont="1" applyBorder="1" applyAlignment="1">
      <alignment horizontal="center" vertical="center"/>
    </xf>
    <xf numFmtId="10" fontId="43" fillId="0" borderId="37" xfId="34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7" xfId="0" applyFont="1" applyBorder="1"/>
    <xf numFmtId="0" fontId="43" fillId="0" borderId="48" xfId="0" applyFont="1" applyBorder="1"/>
    <xf numFmtId="0" fontId="58" fillId="0" borderId="0" xfId="0" applyFont="1" applyAlignment="1">
      <alignment horizontal="right" vertical="top" wrapText="1"/>
    </xf>
    <xf numFmtId="0" fontId="40" fillId="36" borderId="0" xfId="0" applyFont="1" applyFill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/>
    <xf numFmtId="0" fontId="49" fillId="0" borderId="0" xfId="0" applyFont="1" applyAlignment="1">
      <alignment vertical="center" wrapText="1"/>
    </xf>
    <xf numFmtId="169" fontId="43" fillId="0" borderId="47" xfId="0" applyNumberFormat="1" applyFont="1" applyBorder="1" applyAlignment="1">
      <alignment horizontal="left" vertical="center"/>
    </xf>
    <xf numFmtId="0" fontId="67" fillId="48" borderId="47" xfId="0" applyFont="1" applyFill="1" applyBorder="1" applyAlignment="1">
      <alignment vertical="center" wrapText="1"/>
    </xf>
    <xf numFmtId="169" fontId="67" fillId="48" borderId="47" xfId="0" applyNumberFormat="1" applyFont="1" applyFill="1" applyBorder="1" applyAlignment="1">
      <alignment horizontal="left" vertical="center" wrapText="1"/>
    </xf>
    <xf numFmtId="4" fontId="67" fillId="48" borderId="37" xfId="0" applyNumberFormat="1" applyFont="1" applyFill="1" applyBorder="1" applyAlignment="1">
      <alignment horizontal="center" vertical="center"/>
    </xf>
    <xf numFmtId="2" fontId="67" fillId="48" borderId="37" xfId="0" applyNumberFormat="1" applyFont="1" applyFill="1" applyBorder="1" applyAlignment="1">
      <alignment horizontal="center" vertical="center"/>
    </xf>
    <xf numFmtId="0" fontId="46" fillId="48" borderId="47" xfId="0" applyFont="1" applyFill="1" applyBorder="1" applyAlignment="1">
      <alignment horizontal="left" vertical="center"/>
    </xf>
    <xf numFmtId="17" fontId="67" fillId="48" borderId="16" xfId="0" applyNumberFormat="1" applyFont="1" applyFill="1" applyBorder="1" applyAlignment="1">
      <alignment horizontal="left" vertical="center" wrapText="1"/>
    </xf>
    <xf numFmtId="169" fontId="46" fillId="48" borderId="47" xfId="0" applyNumberFormat="1" applyFont="1" applyFill="1" applyBorder="1" applyAlignment="1">
      <alignment horizontal="left" vertical="center"/>
    </xf>
    <xf numFmtId="10" fontId="53" fillId="48" borderId="37" xfId="46" applyNumberFormat="1" applyFont="1" applyFill="1" applyBorder="1" applyAlignment="1">
      <alignment horizontal="center" vertical="center"/>
    </xf>
    <xf numFmtId="0" fontId="40" fillId="36" borderId="0" xfId="0" applyFont="1" applyFill="1" applyAlignment="1">
      <alignment vertical="center"/>
    </xf>
    <xf numFmtId="0" fontId="40" fillId="36" borderId="46" xfId="0" applyFont="1" applyFill="1" applyBorder="1" applyAlignment="1">
      <alignment vertical="center"/>
    </xf>
    <xf numFmtId="0" fontId="8" fillId="48" borderId="47" xfId="0" applyFont="1" applyFill="1" applyBorder="1" applyAlignment="1">
      <alignment horizontal="left" vertical="center"/>
    </xf>
    <xf numFmtId="17" fontId="8" fillId="48" borderId="47" xfId="0" applyNumberFormat="1" applyFont="1" applyFill="1" applyBorder="1" applyAlignment="1">
      <alignment horizontal="left"/>
    </xf>
    <xf numFmtId="0" fontId="8" fillId="48" borderId="47" xfId="0" applyFont="1" applyFill="1" applyBorder="1"/>
    <xf numFmtId="17" fontId="0" fillId="48" borderId="47" xfId="0" applyNumberFormat="1" applyFill="1" applyBorder="1" applyAlignment="1">
      <alignment horizontal="left"/>
    </xf>
    <xf numFmtId="0" fontId="43" fillId="48" borderId="47" xfId="0" applyFont="1" applyFill="1" applyBorder="1" applyAlignment="1">
      <alignment horizontal="left" vertical="center" wrapText="1"/>
    </xf>
    <xf numFmtId="0" fontId="43" fillId="48" borderId="47" xfId="0" applyFont="1" applyFill="1" applyBorder="1" applyAlignment="1">
      <alignment vertical="center" wrapText="1"/>
    </xf>
    <xf numFmtId="0" fontId="67" fillId="48" borderId="47" xfId="0" applyFont="1" applyFill="1" applyBorder="1" applyAlignment="1">
      <alignment horizontal="left" vertical="center" wrapText="1"/>
    </xf>
    <xf numFmtId="0" fontId="43" fillId="48" borderId="47" xfId="0" applyFont="1" applyFill="1" applyBorder="1"/>
    <xf numFmtId="17" fontId="43" fillId="48" borderId="47" xfId="0" applyNumberFormat="1" applyFont="1" applyFill="1" applyBorder="1" applyAlignment="1">
      <alignment horizontal="left"/>
    </xf>
    <xf numFmtId="49" fontId="43" fillId="48" borderId="47" xfId="0" applyNumberFormat="1" applyFont="1" applyFill="1" applyBorder="1" applyAlignment="1">
      <alignment horizontal="left" vertical="center" wrapText="1"/>
    </xf>
    <xf numFmtId="3" fontId="49" fillId="0" borderId="21" xfId="45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48" borderId="0" xfId="0" applyFont="1" applyFill="1" applyAlignment="1">
      <alignment horizontal="center" vertical="center" wrapText="1"/>
    </xf>
    <xf numFmtId="14" fontId="61" fillId="48" borderId="0" xfId="0" applyNumberFormat="1" applyFont="1" applyFill="1" applyAlignment="1">
      <alignment horizontal="center"/>
    </xf>
    <xf numFmtId="0" fontId="61" fillId="48" borderId="0" xfId="0" applyFont="1" applyFill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horizontal="center" vertical="center" wrapText="1"/>
    </xf>
    <xf numFmtId="0" fontId="40" fillId="36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74" fillId="40" borderId="0" xfId="0" applyFont="1" applyFill="1" applyAlignment="1">
      <alignment horizontal="center" vertical="center" wrapText="1"/>
    </xf>
    <xf numFmtId="0" fontId="43" fillId="0" borderId="37" xfId="0" applyFont="1" applyBorder="1" applyAlignment="1">
      <alignment horizontal="left"/>
    </xf>
    <xf numFmtId="0" fontId="42" fillId="47" borderId="37" xfId="0" applyFont="1" applyFill="1" applyBorder="1" applyAlignment="1">
      <alignment horizontal="left"/>
    </xf>
    <xf numFmtId="0" fontId="42" fillId="37" borderId="47" xfId="0" applyFont="1" applyFill="1" applyBorder="1" applyAlignment="1">
      <alignment horizontal="center"/>
    </xf>
    <xf numFmtId="0" fontId="42" fillId="37" borderId="7" xfId="0" applyFont="1" applyFill="1" applyBorder="1" applyAlignment="1">
      <alignment horizontal="center"/>
    </xf>
    <xf numFmtId="0" fontId="42" fillId="37" borderId="48" xfId="0" applyFont="1" applyFill="1" applyBorder="1" applyAlignment="1">
      <alignment horizontal="center"/>
    </xf>
    <xf numFmtId="169" fontId="43" fillId="0" borderId="47" xfId="0" applyNumberFormat="1" applyFont="1" applyBorder="1" applyAlignment="1">
      <alignment horizontal="left"/>
    </xf>
    <xf numFmtId="169" fontId="43" fillId="0" borderId="7" xfId="0" applyNumberFormat="1" applyFont="1" applyBorder="1" applyAlignment="1">
      <alignment horizontal="left"/>
    </xf>
    <xf numFmtId="169" fontId="43" fillId="0" borderId="48" xfId="0" applyNumberFormat="1" applyFont="1" applyBorder="1" applyAlignment="1">
      <alignment horizontal="left"/>
    </xf>
    <xf numFmtId="169" fontId="42" fillId="47" borderId="47" xfId="0" applyNumberFormat="1" applyFont="1" applyFill="1" applyBorder="1" applyAlignment="1">
      <alignment horizontal="left"/>
    </xf>
    <xf numFmtId="169" fontId="42" fillId="47" borderId="7" xfId="0" applyNumberFormat="1" applyFont="1" applyFill="1" applyBorder="1" applyAlignment="1">
      <alignment horizontal="left"/>
    </xf>
    <xf numFmtId="169" fontId="42" fillId="47" borderId="48" xfId="0" applyNumberFormat="1" applyFont="1" applyFill="1" applyBorder="1" applyAlignment="1">
      <alignment horizontal="left"/>
    </xf>
    <xf numFmtId="0" fontId="49" fillId="0" borderId="37" xfId="45" applyFont="1" applyBorder="1" applyAlignment="1">
      <alignment horizontal="justify" vertical="center" wrapText="1"/>
    </xf>
    <xf numFmtId="0" fontId="49" fillId="0" borderId="0" xfId="45" applyFont="1" applyAlignment="1">
      <alignment horizontal="center"/>
    </xf>
    <xf numFmtId="0" fontId="40" fillId="36" borderId="37" xfId="45" applyFont="1" applyFill="1" applyBorder="1" applyAlignment="1">
      <alignment horizontal="left" vertical="center" wrapText="1"/>
    </xf>
    <xf numFmtId="0" fontId="42" fillId="0" borderId="37" xfId="45" applyFont="1" applyBorder="1" applyAlignment="1">
      <alignment horizontal="center" vertical="center" wrapText="1"/>
    </xf>
    <xf numFmtId="0" fontId="56" fillId="36" borderId="37" xfId="45" applyFont="1" applyFill="1" applyBorder="1" applyAlignment="1">
      <alignment horizontal="left" vertical="center" wrapText="1"/>
    </xf>
    <xf numFmtId="0" fontId="40" fillId="36" borderId="47" xfId="45" applyFont="1" applyFill="1" applyBorder="1" applyAlignment="1">
      <alignment horizontal="center" vertical="center" wrapText="1"/>
    </xf>
    <xf numFmtId="0" fontId="40" fillId="36" borderId="7" xfId="45" applyFont="1" applyFill="1" applyBorder="1" applyAlignment="1">
      <alignment horizontal="center" vertical="center" wrapText="1"/>
    </xf>
    <xf numFmtId="0" fontId="40" fillId="36" borderId="48" xfId="45" applyFont="1" applyFill="1" applyBorder="1" applyAlignment="1">
      <alignment horizontal="center" vertical="center" wrapText="1"/>
    </xf>
    <xf numFmtId="1" fontId="49" fillId="34" borderId="47" xfId="45" applyNumberFormat="1" applyFont="1" applyFill="1" applyBorder="1" applyAlignment="1">
      <alignment horizontal="center" vertical="center"/>
    </xf>
    <xf numFmtId="1" fontId="49" fillId="34" borderId="7" xfId="45" applyNumberFormat="1" applyFont="1" applyFill="1" applyBorder="1" applyAlignment="1">
      <alignment horizontal="center" vertical="center"/>
    </xf>
    <xf numFmtId="1" fontId="49" fillId="34" borderId="48" xfId="45" applyNumberFormat="1" applyFont="1" applyFill="1" applyBorder="1" applyAlignment="1">
      <alignment horizontal="center" vertical="center"/>
    </xf>
    <xf numFmtId="0" fontId="40" fillId="36" borderId="47" xfId="45" applyFont="1" applyFill="1" applyBorder="1" applyAlignment="1">
      <alignment horizontal="left" vertical="center" wrapText="1"/>
    </xf>
    <xf numFmtId="0" fontId="40" fillId="36" borderId="37" xfId="45" applyFont="1" applyFill="1" applyBorder="1" applyAlignment="1">
      <alignment horizontal="center" vertical="center"/>
    </xf>
    <xf numFmtId="0" fontId="43" fillId="0" borderId="47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  <xf numFmtId="0" fontId="43" fillId="44" borderId="43" xfId="0" applyFont="1" applyFill="1" applyBorder="1" applyAlignment="1">
      <alignment horizontal="center" vertical="center" wrapText="1"/>
    </xf>
    <xf numFmtId="0" fontId="43" fillId="44" borderId="38" xfId="0" applyFont="1" applyFill="1" applyBorder="1" applyAlignment="1">
      <alignment horizontal="center" vertical="center" wrapText="1"/>
    </xf>
    <xf numFmtId="0" fontId="43" fillId="44" borderId="40" xfId="0" applyFont="1" applyFill="1" applyBorder="1" applyAlignment="1">
      <alignment horizontal="center" vertical="center" wrapText="1"/>
    </xf>
    <xf numFmtId="0" fontId="42" fillId="37" borderId="43" xfId="0" applyFont="1" applyFill="1" applyBorder="1" applyAlignment="1">
      <alignment horizontal="center" vertical="center" wrapText="1"/>
    </xf>
    <xf numFmtId="0" fontId="42" fillId="37" borderId="40" xfId="0" applyFont="1" applyFill="1" applyBorder="1" applyAlignment="1">
      <alignment horizontal="center" vertical="center" wrapText="1"/>
    </xf>
    <xf numFmtId="0" fontId="42" fillId="37" borderId="44" xfId="0" applyFont="1" applyFill="1" applyBorder="1" applyAlignment="1">
      <alignment horizontal="center" vertical="center" wrapText="1"/>
    </xf>
    <xf numFmtId="0" fontId="42" fillId="37" borderId="41" xfId="0" applyFont="1" applyFill="1" applyBorder="1" applyAlignment="1">
      <alignment horizontal="center" vertical="center" wrapText="1"/>
    </xf>
    <xf numFmtId="0" fontId="42" fillId="37" borderId="44" xfId="0" applyFont="1" applyFill="1" applyBorder="1" applyAlignment="1">
      <alignment horizontal="center"/>
    </xf>
    <xf numFmtId="0" fontId="42" fillId="37" borderId="45" xfId="0" applyFont="1" applyFill="1" applyBorder="1" applyAlignment="1">
      <alignment horizontal="center"/>
    </xf>
    <xf numFmtId="0" fontId="43" fillId="0" borderId="43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41" borderId="43" xfId="0" applyFont="1" applyFill="1" applyBorder="1" applyAlignment="1">
      <alignment horizontal="center" vertical="center" wrapText="1"/>
    </xf>
    <xf numFmtId="0" fontId="43" fillId="41" borderId="38" xfId="0" applyFont="1" applyFill="1" applyBorder="1" applyAlignment="1">
      <alignment horizontal="center" vertical="center" wrapText="1"/>
    </xf>
    <xf numFmtId="0" fontId="43" fillId="41" borderId="40" xfId="0" applyFont="1" applyFill="1" applyBorder="1" applyAlignment="1">
      <alignment horizontal="center" vertical="center" wrapText="1"/>
    </xf>
    <xf numFmtId="0" fontId="43" fillId="43" borderId="43" xfId="0" applyFont="1" applyFill="1" applyBorder="1" applyAlignment="1">
      <alignment horizontal="center" vertical="center" wrapText="1"/>
    </xf>
    <xf numFmtId="0" fontId="43" fillId="43" borderId="38" xfId="0" applyFont="1" applyFill="1" applyBorder="1" applyAlignment="1">
      <alignment horizontal="center" vertical="center" wrapText="1"/>
    </xf>
    <xf numFmtId="0" fontId="43" fillId="43" borderId="40" xfId="0" applyFont="1" applyFill="1" applyBorder="1" applyAlignment="1">
      <alignment horizontal="center" vertical="center" wrapText="1"/>
    </xf>
    <xf numFmtId="0" fontId="42" fillId="37" borderId="43" xfId="0" applyFont="1" applyFill="1" applyBorder="1" applyAlignment="1">
      <alignment horizontal="center"/>
    </xf>
    <xf numFmtId="0" fontId="40" fillId="36" borderId="0" xfId="0" applyFont="1" applyFill="1" applyAlignment="1">
      <alignment horizontal="center"/>
    </xf>
    <xf numFmtId="1" fontId="43" fillId="0" borderId="47" xfId="45" applyNumberFormat="1" applyFont="1" applyBorder="1" applyAlignment="1">
      <alignment horizontal="left" vertical="center"/>
    </xf>
    <xf numFmtId="1" fontId="43" fillId="0" borderId="7" xfId="45" applyNumberFormat="1" applyFont="1" applyBorder="1" applyAlignment="1">
      <alignment horizontal="left" vertical="center"/>
    </xf>
    <xf numFmtId="1" fontId="43" fillId="0" borderId="48" xfId="45" applyNumberFormat="1" applyFont="1" applyBorder="1" applyAlignment="1">
      <alignment horizontal="left" vertical="center"/>
    </xf>
    <xf numFmtId="0" fontId="48" fillId="36" borderId="0" xfId="32" applyFont="1" applyFill="1" applyAlignment="1">
      <alignment horizontal="center" vertical="center"/>
    </xf>
    <xf numFmtId="0" fontId="25" fillId="36" borderId="47" xfId="45" applyFont="1" applyFill="1" applyBorder="1" applyAlignment="1">
      <alignment horizontal="center" vertical="center" wrapText="1"/>
    </xf>
    <xf numFmtId="0" fontId="25" fillId="36" borderId="7" xfId="45" applyFont="1" applyFill="1" applyBorder="1" applyAlignment="1">
      <alignment horizontal="center" vertical="center" wrapText="1"/>
    </xf>
    <xf numFmtId="0" fontId="25" fillId="36" borderId="48" xfId="45" applyFont="1" applyFill="1" applyBorder="1" applyAlignment="1">
      <alignment horizontal="center" vertical="center" wrapText="1"/>
    </xf>
    <xf numFmtId="0" fontId="69" fillId="37" borderId="37" xfId="45" applyFont="1" applyFill="1" applyBorder="1" applyAlignment="1">
      <alignment horizontal="center" vertical="center"/>
    </xf>
    <xf numFmtId="0" fontId="66" fillId="36" borderId="37" xfId="0" applyFont="1" applyFill="1" applyBorder="1" applyAlignment="1">
      <alignment horizontal="center" vertical="center"/>
    </xf>
    <xf numFmtId="0" fontId="66" fillId="36" borderId="0" xfId="0" applyFont="1" applyFill="1" applyAlignment="1">
      <alignment horizontal="center" vertical="center"/>
    </xf>
    <xf numFmtId="0" fontId="64" fillId="37" borderId="47" xfId="0" applyFont="1" applyFill="1" applyBorder="1" applyAlignment="1">
      <alignment horizontal="center" vertical="center"/>
    </xf>
    <xf numFmtId="0" fontId="64" fillId="37" borderId="48" xfId="0" applyFont="1" applyFill="1" applyBorder="1" applyAlignment="1">
      <alignment horizontal="center" vertical="center"/>
    </xf>
    <xf numFmtId="0" fontId="66" fillId="36" borderId="0" xfId="0" applyFont="1" applyFill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/>
    </xf>
    <xf numFmtId="0" fontId="64" fillId="35" borderId="48" xfId="0" applyFont="1" applyFill="1" applyBorder="1" applyAlignment="1">
      <alignment horizontal="center" vertical="center"/>
    </xf>
    <xf numFmtId="0" fontId="40" fillId="36" borderId="37" xfId="0" applyFont="1" applyFill="1" applyBorder="1" applyAlignment="1">
      <alignment horizontal="center"/>
    </xf>
    <xf numFmtId="0" fontId="40" fillId="36" borderId="37" xfId="0" applyFont="1" applyFill="1" applyBorder="1" applyAlignment="1">
      <alignment horizontal="center" vertical="center"/>
    </xf>
    <xf numFmtId="0" fontId="40" fillId="36" borderId="0" xfId="0" applyFont="1" applyFill="1" applyAlignment="1">
      <alignment horizontal="center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65" fillId="36" borderId="0" xfId="0" applyFont="1" applyFill="1" applyAlignment="1">
      <alignment horizontal="center"/>
    </xf>
    <xf numFmtId="0" fontId="65" fillId="36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justify" vertical="center"/>
    </xf>
    <xf numFmtId="0" fontId="14" fillId="0" borderId="9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9" borderId="0" xfId="0" applyFont="1" applyFill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4" fillId="9" borderId="2" xfId="0" applyFont="1" applyFill="1" applyBorder="1" applyAlignment="1">
      <alignment horizontal="justify" vertical="justify" wrapText="1"/>
    </xf>
    <xf numFmtId="0" fontId="10" fillId="9" borderId="0" xfId="0" applyFont="1" applyFill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14" fillId="9" borderId="8" xfId="0" applyNumberFormat="1" applyFont="1" applyFill="1" applyBorder="1" applyAlignment="1">
      <alignment horizontal="center"/>
    </xf>
    <xf numFmtId="0" fontId="73" fillId="0" borderId="0" xfId="0" applyFont="1" applyAlignment="1">
      <alignment horizontal="justify" vertical="center" wrapText="1"/>
    </xf>
    <xf numFmtId="0" fontId="73" fillId="0" borderId="0" xfId="0" applyFont="1" applyAlignment="1">
      <alignment horizontal="justify" vertical="top" wrapText="1"/>
    </xf>
    <xf numFmtId="0" fontId="67" fillId="0" borderId="7" xfId="0" applyFont="1" applyFill="1" applyBorder="1" applyAlignment="1">
      <alignment vertical="center"/>
    </xf>
    <xf numFmtId="0" fontId="67" fillId="0" borderId="48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4" fontId="67" fillId="0" borderId="0" xfId="0" applyNumberFormat="1" applyFont="1" applyFill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2" fillId="0" borderId="48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 wrapText="1"/>
    </xf>
    <xf numFmtId="0" fontId="43" fillId="0" borderId="48" xfId="0" applyFont="1" applyFill="1" applyBorder="1" applyAlignment="1">
      <alignment vertical="center" wrapText="1"/>
    </xf>
    <xf numFmtId="0" fontId="43" fillId="0" borderId="7" xfId="0" applyFont="1" applyFill="1" applyBorder="1"/>
    <xf numFmtId="0" fontId="43" fillId="0" borderId="48" xfId="0" applyFont="1" applyFill="1" applyBorder="1"/>
    <xf numFmtId="0" fontId="43" fillId="0" borderId="7" xfId="0" applyFont="1" applyFill="1" applyBorder="1" applyAlignment="1">
      <alignment wrapText="1"/>
    </xf>
    <xf numFmtId="0" fontId="43" fillId="0" borderId="48" xfId="0" applyFont="1" applyFill="1" applyBorder="1" applyAlignment="1">
      <alignment wrapText="1"/>
    </xf>
    <xf numFmtId="0" fontId="0" fillId="0" borderId="7" xfId="0" applyFill="1" applyBorder="1"/>
    <xf numFmtId="0" fontId="0" fillId="0" borderId="48" xfId="0" applyFill="1" applyBorder="1"/>
    <xf numFmtId="0" fontId="8" fillId="0" borderId="7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8" fillId="0" borderId="48" xfId="0" applyFont="1" applyFill="1" applyBorder="1" applyAlignment="1">
      <alignment wrapText="1"/>
    </xf>
    <xf numFmtId="0" fontId="64" fillId="0" borderId="7" xfId="0" applyFont="1" applyFill="1" applyBorder="1" applyAlignment="1">
      <alignment vertical="center"/>
    </xf>
    <xf numFmtId="0" fontId="64" fillId="0" borderId="48" xfId="0" applyFont="1" applyFill="1" applyBorder="1" applyAlignment="1">
      <alignment vertical="center"/>
    </xf>
    <xf numFmtId="0" fontId="67" fillId="0" borderId="7" xfId="0" applyFont="1" applyFill="1" applyBorder="1" applyAlignment="1">
      <alignment vertical="center" wrapText="1"/>
    </xf>
    <xf numFmtId="0" fontId="67" fillId="0" borderId="48" xfId="0" applyFont="1" applyFill="1" applyBorder="1" applyAlignment="1">
      <alignment vertical="center" wrapText="1"/>
    </xf>
    <xf numFmtId="10" fontId="53" fillId="0" borderId="37" xfId="45" applyNumberFormat="1" applyFont="1" applyFill="1" applyBorder="1" applyAlignment="1">
      <alignment horizontal="center" vertical="center"/>
    </xf>
    <xf numFmtId="0" fontId="67" fillId="48" borderId="21" xfId="0" applyFont="1" applyFill="1" applyBorder="1" applyAlignment="1">
      <alignment horizontal="center" vertical="center"/>
    </xf>
    <xf numFmtId="0" fontId="67" fillId="48" borderId="37" xfId="0" applyFont="1" applyFill="1" applyBorder="1" applyAlignment="1">
      <alignment horizontal="center" vertical="center"/>
    </xf>
    <xf numFmtId="0" fontId="67" fillId="48" borderId="19" xfId="0" applyFont="1" applyFill="1" applyBorder="1" applyAlignment="1">
      <alignment horizontal="center" vertical="center"/>
    </xf>
    <xf numFmtId="169" fontId="43" fillId="48" borderId="47" xfId="0" applyNumberFormat="1" applyFont="1" applyFill="1" applyBorder="1" applyAlignment="1">
      <alignment horizontal="left" vertical="center" wrapText="1"/>
    </xf>
    <xf numFmtId="0" fontId="75" fillId="0" borderId="0" xfId="0" applyFont="1"/>
    <xf numFmtId="169" fontId="43" fillId="48" borderId="47" xfId="0" applyNumberFormat="1" applyFont="1" applyFill="1" applyBorder="1" applyAlignment="1">
      <alignment horizontal="left" wrapText="1"/>
    </xf>
    <xf numFmtId="169" fontId="8" fillId="48" borderId="47" xfId="0" applyNumberFormat="1" applyFont="1" applyFill="1" applyBorder="1" applyAlignment="1">
      <alignment horizontal="left" wrapText="1"/>
    </xf>
  </cellXfs>
  <cellStyles count="88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81" xr:uid="{00000000-0005-0000-0000-00002F000000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6" xr:uid="{35E498A6-C1A9-4EB9-B771-EAC5217CF9EF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rmal 9" xfId="87" xr:uid="{74A39CB0-7509-4EB2-BE84-10C53FFE32E6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3" xfId="50" xr:uid="{00000000-0005-0000-0000-000042000000}"/>
    <cellStyle name="Porcentagem 3 2" xfId="78" xr:uid="{00000000-0005-0000-0000-000043000000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FDFED0"/>
      <color rgb="FF00CCA5"/>
      <color rgb="FFFFFF99"/>
      <color rgb="FFC6E6A2"/>
      <color rgb="FF81E1DF"/>
      <color rgb="FFA0E8E6"/>
      <color rgb="FFFFCC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LOTE 06 - CH DO6 MANHUAÇU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64-42B2-81BE-FC4A56B63A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64-42B2-81BE-FC4A56B63AA1}"/>
              </c:ext>
            </c:extLst>
          </c:dPt>
          <c:dLbls>
            <c:dLbl>
              <c:idx val="0"/>
              <c:layout>
                <c:manualLayout>
                  <c:x val="-3.7037037037037035E-2"/>
                  <c:y val="-0.14765931082649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47839506172839"/>
                      <c:h val="0.145922746781115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C64-42B2-81BE-FC4A56B63AA1}"/>
                </c:ext>
              </c:extLst>
            </c:dLbl>
            <c:dLbl>
              <c:idx val="1"/>
              <c:layout>
                <c:manualLayout>
                  <c:x val="4.492575580830168E-2"/>
                  <c:y val="5.806630394376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64-42B2-81BE-FC4A56B63A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DASHBOARD!$C$4:$C$5</c:f>
              <c:numCache>
                <c:formatCode>"R$"\ 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2-4FB4-BEA4-33BDA3C408B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3</xdr:row>
      <xdr:rowOff>11429</xdr:rowOff>
    </xdr:from>
    <xdr:to>
      <xdr:col>5</xdr:col>
      <xdr:colOff>476250</xdr:colOff>
      <xdr:row>6</xdr:row>
      <xdr:rowOff>133350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" y="560069"/>
          <a:ext cx="836295" cy="65913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502920</xdr:colOff>
      <xdr:row>10</xdr:row>
      <xdr:rowOff>133350</xdr:rowOff>
    </xdr:from>
    <xdr:to>
      <xdr:col>11</xdr:col>
      <xdr:colOff>170992</xdr:colOff>
      <xdr:row>15</xdr:row>
      <xdr:rowOff>98952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7480" y="1962150"/>
          <a:ext cx="3729532" cy="880002"/>
        </a:xfrm>
        <a:prstGeom prst="rect">
          <a:avLst/>
        </a:prstGeom>
      </xdr:spPr>
    </xdr:pic>
    <xdr:clientData/>
  </xdr:twoCellAnchor>
  <xdr:twoCellAnchor editAs="oneCell">
    <xdr:from>
      <xdr:col>7</xdr:col>
      <xdr:colOff>563879</xdr:colOff>
      <xdr:row>3</xdr:row>
      <xdr:rowOff>129540</xdr:rowOff>
    </xdr:from>
    <xdr:to>
      <xdr:col>9</xdr:col>
      <xdr:colOff>416046</xdr:colOff>
      <xdr:row>6</xdr:row>
      <xdr:rowOff>79843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4196CEC-BDEB-9F10-D8BE-B16B49F8A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39" y="678180"/>
          <a:ext cx="1147567" cy="498943"/>
        </a:xfrm>
        <a:prstGeom prst="rect">
          <a:avLst/>
        </a:prstGeom>
      </xdr:spPr>
    </xdr:pic>
    <xdr:clientData/>
  </xdr:twoCellAnchor>
  <xdr:twoCellAnchor editAs="oneCell">
    <xdr:from>
      <xdr:col>5</xdr:col>
      <xdr:colOff>502921</xdr:colOff>
      <xdr:row>2</xdr:row>
      <xdr:rowOff>30376</xdr:rowOff>
    </xdr:from>
    <xdr:to>
      <xdr:col>7</xdr:col>
      <xdr:colOff>495302</xdr:colOff>
      <xdr:row>7</xdr:row>
      <xdr:rowOff>97155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2F01ABD-6B07-8B60-90AB-F2F327532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1" y="396136"/>
          <a:ext cx="1287781" cy="990704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419101</xdr:colOff>
      <xdr:row>3</xdr:row>
      <xdr:rowOff>69560</xdr:rowOff>
    </xdr:from>
    <xdr:to>
      <xdr:col>11</xdr:col>
      <xdr:colOff>358140</xdr:colOff>
      <xdr:row>6</xdr:row>
      <xdr:rowOff>137159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D19F3C1-ECDB-85DF-1F05-77F14BDB3C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5" t="20649" r="4564" b="27456"/>
        <a:stretch/>
      </xdr:blipFill>
      <xdr:spPr>
        <a:xfrm>
          <a:off x="5852161" y="618200"/>
          <a:ext cx="746759" cy="616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0</xdr:rowOff>
    </xdr:from>
    <xdr:to>
      <xdr:col>5</xdr:col>
      <xdr:colOff>800100</xdr:colOff>
      <xdr:row>21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192388-DF09-23B1-B906-7071F8AB7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P120"/>
  <sheetViews>
    <sheetView zoomScale="70" zoomScaleNormal="70" workbookViewId="0">
      <selection activeCell="L36" sqref="L36"/>
    </sheetView>
  </sheetViews>
  <sheetFormatPr defaultColWidth="8.7109375" defaultRowHeight="15.75" x14ac:dyDescent="0.25"/>
  <cols>
    <col min="1" max="1" width="3.7109375" style="100" customWidth="1"/>
    <col min="2" max="9" width="9.42578125" style="100" customWidth="1"/>
    <col min="10" max="10" width="8.140625" style="100" customWidth="1"/>
    <col min="11" max="11" width="3.7109375" style="100" customWidth="1"/>
    <col min="12" max="16" width="8.7109375" style="100"/>
    <col min="17" max="16384" width="8.7109375" style="52"/>
  </cols>
  <sheetData>
    <row r="1" spans="1:16" ht="14.65" customHeight="1" x14ac:dyDescent="0.25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  <c r="M1" s="97"/>
      <c r="N1" s="97"/>
      <c r="O1" s="97"/>
      <c r="P1" s="98"/>
    </row>
    <row r="2" spans="1:16" ht="14.65" customHeight="1" x14ac:dyDescent="0.25">
      <c r="A2" s="99"/>
      <c r="P2" s="101"/>
    </row>
    <row r="3" spans="1:16" ht="14.65" customHeight="1" x14ac:dyDescent="0.25">
      <c r="A3" s="99"/>
      <c r="P3" s="101"/>
    </row>
    <row r="4" spans="1:16" ht="14.65" customHeight="1" x14ac:dyDescent="0.25">
      <c r="A4" s="99"/>
      <c r="P4" s="101"/>
    </row>
    <row r="5" spans="1:16" ht="14.65" customHeight="1" x14ac:dyDescent="0.25">
      <c r="A5" s="99"/>
      <c r="P5" s="101"/>
    </row>
    <row r="6" spans="1:16" ht="14.65" customHeight="1" x14ac:dyDescent="0.25">
      <c r="A6" s="99"/>
      <c r="P6" s="101"/>
    </row>
    <row r="7" spans="1:16" ht="14.65" customHeight="1" x14ac:dyDescent="0.25">
      <c r="A7" s="99"/>
      <c r="P7" s="101"/>
    </row>
    <row r="8" spans="1:16" ht="14.65" customHeight="1" x14ac:dyDescent="0.25">
      <c r="A8" s="99"/>
      <c r="P8" s="101"/>
    </row>
    <row r="9" spans="1:16" ht="14.65" customHeight="1" x14ac:dyDescent="0.25">
      <c r="A9" s="99"/>
      <c r="P9" s="101"/>
    </row>
    <row r="10" spans="1:16" ht="14.65" customHeight="1" x14ac:dyDescent="0.25">
      <c r="A10" s="99"/>
      <c r="P10" s="101"/>
    </row>
    <row r="11" spans="1:16" ht="14.65" customHeight="1" x14ac:dyDescent="0.25">
      <c r="A11" s="99"/>
      <c r="P11" s="101"/>
    </row>
    <row r="12" spans="1:16" ht="14.65" customHeight="1" x14ac:dyDescent="0.25">
      <c r="A12" s="99"/>
      <c r="P12" s="101"/>
    </row>
    <row r="13" spans="1:16" ht="14.65" customHeight="1" x14ac:dyDescent="0.25">
      <c r="A13" s="99"/>
      <c r="P13" s="101"/>
    </row>
    <row r="14" spans="1:16" ht="14.65" customHeight="1" x14ac:dyDescent="0.25">
      <c r="A14" s="99"/>
      <c r="P14" s="101"/>
    </row>
    <row r="15" spans="1:16" ht="14.65" customHeight="1" x14ac:dyDescent="0.25">
      <c r="A15" s="99"/>
      <c r="P15" s="101"/>
    </row>
    <row r="16" spans="1:16" ht="14.65" customHeight="1" x14ac:dyDescent="0.25">
      <c r="A16" s="99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P16" s="101"/>
    </row>
    <row r="17" spans="1:16" ht="14.65" customHeight="1" x14ac:dyDescent="0.25">
      <c r="A17" s="99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P17" s="101"/>
    </row>
    <row r="18" spans="1:16" ht="14.65" customHeight="1" x14ac:dyDescent="0.25">
      <c r="A18" s="99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P18" s="101"/>
    </row>
    <row r="19" spans="1:16" ht="14.65" customHeight="1" x14ac:dyDescent="0.25">
      <c r="A19" s="99"/>
      <c r="B19" s="482" t="s">
        <v>0</v>
      </c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101"/>
    </row>
    <row r="20" spans="1:16" ht="36.4" customHeight="1" x14ac:dyDescent="0.25">
      <c r="A20" s="99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101"/>
    </row>
    <row r="21" spans="1:16" ht="14.65" customHeight="1" x14ac:dyDescent="0.25">
      <c r="A21" s="99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P21" s="101"/>
    </row>
    <row r="22" spans="1:16" ht="14.65" customHeight="1" x14ac:dyDescent="0.25">
      <c r="A22" s="99"/>
      <c r="B22" s="102"/>
      <c r="C22" s="102"/>
      <c r="D22" s="102"/>
      <c r="E22" s="102"/>
      <c r="K22" s="102"/>
      <c r="P22" s="101"/>
    </row>
    <row r="23" spans="1:16" ht="42" customHeight="1" x14ac:dyDescent="0.25">
      <c r="A23" s="99"/>
      <c r="B23" s="102"/>
      <c r="C23" s="102"/>
      <c r="D23" s="102"/>
      <c r="E23" s="102"/>
      <c r="F23" s="485" t="s">
        <v>392</v>
      </c>
      <c r="G23" s="485"/>
      <c r="H23" s="485"/>
      <c r="I23" s="485"/>
      <c r="J23" s="485"/>
      <c r="K23" s="102"/>
      <c r="P23" s="101"/>
    </row>
    <row r="24" spans="1:16" ht="14.65" customHeight="1" x14ac:dyDescent="0.25">
      <c r="A24" s="99"/>
      <c r="B24" s="102"/>
      <c r="C24" s="102"/>
      <c r="D24" s="102"/>
      <c r="E24" s="102"/>
      <c r="F24" s="102"/>
      <c r="G24" s="102"/>
      <c r="H24" s="102"/>
      <c r="I24" s="102"/>
      <c r="J24" s="102"/>
      <c r="P24" s="101"/>
    </row>
    <row r="25" spans="1:16" ht="14.65" customHeight="1" x14ac:dyDescent="0.25">
      <c r="A25" s="99"/>
      <c r="C25" s="481"/>
      <c r="D25" s="481"/>
      <c r="E25" s="481"/>
      <c r="F25" s="481"/>
      <c r="G25" s="481"/>
      <c r="H25" s="481"/>
      <c r="I25" s="481"/>
      <c r="J25" s="481"/>
      <c r="P25" s="101"/>
    </row>
    <row r="26" spans="1:16" ht="14.65" customHeight="1" x14ac:dyDescent="0.25">
      <c r="A26" s="99"/>
      <c r="C26" s="481"/>
      <c r="D26" s="481"/>
      <c r="E26" s="481"/>
      <c r="F26" s="481"/>
      <c r="G26" s="481"/>
      <c r="H26" s="481"/>
      <c r="I26" s="481"/>
      <c r="J26" s="481"/>
      <c r="P26" s="101"/>
    </row>
    <row r="27" spans="1:16" ht="14.65" customHeight="1" x14ac:dyDescent="0.25">
      <c r="A27" s="99"/>
      <c r="F27" s="484" t="s">
        <v>1</v>
      </c>
      <c r="G27" s="484"/>
      <c r="H27" s="484"/>
      <c r="I27" s="484"/>
      <c r="J27" s="484"/>
      <c r="P27" s="101"/>
    </row>
    <row r="28" spans="1:16" ht="14.65" customHeight="1" x14ac:dyDescent="0.25">
      <c r="A28" s="99"/>
      <c r="P28" s="101"/>
    </row>
    <row r="29" spans="1:16" ht="14.65" customHeight="1" x14ac:dyDescent="0.25">
      <c r="A29" s="99"/>
      <c r="P29" s="101"/>
    </row>
    <row r="30" spans="1:16" ht="14.65" customHeight="1" x14ac:dyDescent="0.25">
      <c r="A30" s="99"/>
      <c r="B30" s="483" t="s">
        <v>2</v>
      </c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101"/>
    </row>
    <row r="31" spans="1:16" ht="14.65" customHeight="1" thickBot="1" x14ac:dyDescent="0.3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5"/>
    </row>
    <row r="32" spans="1:16" ht="14.65" customHeight="1" x14ac:dyDescent="0.25"/>
    <row r="33" ht="14.65" customHeight="1" x14ac:dyDescent="0.25"/>
    <row r="34" ht="14.65" customHeight="1" x14ac:dyDescent="0.25"/>
    <row r="35" ht="14.65" customHeight="1" x14ac:dyDescent="0.25"/>
    <row r="36" ht="14.65" customHeight="1" x14ac:dyDescent="0.25"/>
    <row r="37" ht="14.65" customHeight="1" x14ac:dyDescent="0.25"/>
    <row r="38" ht="14.65" customHeight="1" x14ac:dyDescent="0.25"/>
    <row r="39" ht="14.65" customHeight="1" x14ac:dyDescent="0.25"/>
    <row r="40" ht="14.65" customHeight="1" x14ac:dyDescent="0.25"/>
    <row r="41" ht="14.65" customHeight="1" x14ac:dyDescent="0.25"/>
    <row r="42" ht="14.65" customHeight="1" x14ac:dyDescent="0.25"/>
    <row r="43" ht="14.65" customHeight="1" x14ac:dyDescent="0.25"/>
    <row r="44" ht="14.65" customHeight="1" x14ac:dyDescent="0.25"/>
    <row r="45" ht="14.65" customHeight="1" x14ac:dyDescent="0.25"/>
    <row r="46" ht="14.65" customHeight="1" x14ac:dyDescent="0.25"/>
    <row r="47" ht="14.65" customHeight="1" x14ac:dyDescent="0.25"/>
    <row r="48" ht="14.65" customHeight="1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</sheetData>
  <protectedRanges>
    <protectedRange algorithmName="SHA-512" hashValue="6LUUEEUGOEL0IMgpLmPwdgDJGxz9hTgScFncl4qND/N2GcB6pEyDZlXLTBxNm3dlj5FHuBNkAPs/whmir+zYbA==" saltValue="dF1u7tOoDJ1upLtWH6HrJw==" spinCount="100000" sqref="B19:O20" name="Intervalo1"/>
  </protectedRanges>
  <mergeCells count="5">
    <mergeCell ref="C25:J26"/>
    <mergeCell ref="B19:O20"/>
    <mergeCell ref="B30:O30"/>
    <mergeCell ref="F27:J27"/>
    <mergeCell ref="F23:J23"/>
  </mergeCells>
  <printOptions horizontalCentered="1"/>
  <pageMargins left="0.25" right="0.25" top="0.75" bottom="0.75" header="0.3" footer="0.3"/>
  <pageSetup paperSize="9" scale="95" fitToWidth="0" fitToHeight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F101D-3BDC-4AC5-9F62-699D8CB47439}">
  <sheetPr codeName="Planilha14">
    <tabColor theme="9" tint="-0.499984740745262"/>
    <pageSetUpPr fitToPage="1"/>
  </sheetPr>
  <dimension ref="A1:K108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252</v>
      </c>
      <c r="B1" s="550" t="s">
        <v>253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39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58" t="s">
        <v>254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3A03-E0B5-4D3E-B3A2-B7BA58360500}">
  <sheetPr codeName="Planilha15">
    <tabColor theme="9" tint="-0.499984740745262"/>
    <pageSetUpPr fitToPage="1"/>
  </sheetPr>
  <dimension ref="A1:K108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255</v>
      </c>
      <c r="B1" s="550" t="s">
        <v>256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40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58" t="s">
        <v>257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7128-A93F-42D1-A01A-A803CB432CCC}">
  <sheetPr codeName="Planilha16">
    <tabColor theme="9" tint="-0.499984740745262"/>
    <pageSetUpPr fitToPage="1"/>
  </sheetPr>
  <dimension ref="A1:K107"/>
  <sheetViews>
    <sheetView topLeftCell="A34" workbookViewId="0">
      <selection activeCell="D46" sqref="D46:D51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258</v>
      </c>
      <c r="B1" s="550" t="s">
        <v>259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41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58" t="s">
        <v>260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592"/>
      <c r="D9" s="593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463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6">
    <mergeCell ref="B1:D1"/>
    <mergeCell ref="A43:B43"/>
    <mergeCell ref="A52:B52"/>
    <mergeCell ref="A54:B54"/>
    <mergeCell ref="A67:C67"/>
    <mergeCell ref="A69:C6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E132-826D-47E8-8F49-4B3D7D948188}">
  <sheetPr codeName="Planilha17">
    <tabColor theme="9" tint="-0.499984740745262"/>
    <pageSetUpPr fitToPage="1"/>
  </sheetPr>
  <dimension ref="A1:K108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261</v>
      </c>
      <c r="B1" s="550" t="s">
        <v>262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42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58" t="s">
        <v>263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3217-2D76-4E96-9CD6-6B5E7A0AD54F}">
  <sheetPr codeName="Planilha18">
    <tabColor theme="9" tint="-0.499984740745262"/>
    <pageSetUpPr fitToPage="1"/>
  </sheetPr>
  <dimension ref="A1:K107"/>
  <sheetViews>
    <sheetView workbookViewId="0">
      <selection activeCell="D46" sqref="D46:D51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264</v>
      </c>
      <c r="B1" s="550" t="s">
        <v>265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43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250</v>
      </c>
      <c r="B7" s="258" t="s">
        <v>266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6">
    <mergeCell ref="B1:D1"/>
    <mergeCell ref="A43:B43"/>
    <mergeCell ref="A52:B52"/>
    <mergeCell ref="A54:B54"/>
    <mergeCell ref="A67:C67"/>
    <mergeCell ref="A69:C6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A1A86-F81A-462E-9F78-95933BC527EB}">
  <sheetPr codeName="Planilha19">
    <tabColor theme="9" tint="-0.499984740745262"/>
    <pageSetUpPr fitToPage="1"/>
  </sheetPr>
  <dimension ref="A1:K108"/>
  <sheetViews>
    <sheetView topLeftCell="A21" workbookViewId="0">
      <selection activeCell="D46" sqref="D46:D51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267</v>
      </c>
      <c r="B1" s="550" t="s">
        <v>268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44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58" t="s">
        <v>269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3719-C04F-440E-9A3E-0ABFD084E19F}">
  <sheetPr codeName="Planilha20">
    <tabColor theme="9" tint="-0.499984740745262"/>
    <pageSetUpPr fitToPage="1"/>
  </sheetPr>
  <dimension ref="A1:K108"/>
  <sheetViews>
    <sheetView topLeftCell="A26" workbookViewId="0">
      <selection activeCell="D46" sqref="D46:D51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270</v>
      </c>
      <c r="B1" s="550" t="s">
        <v>271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45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58" t="s">
        <v>272</v>
      </c>
      <c r="C7" s="590"/>
      <c r="D7" s="591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6" t="s">
        <v>171</v>
      </c>
      <c r="B8" s="466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EC9DE-7E1C-4CC3-8C65-FB53731E0117}">
  <sheetPr codeName="Planilha21">
    <tabColor theme="8" tint="-0.499984740745262"/>
    <pageSetUpPr fitToPage="1"/>
  </sheetPr>
  <dimension ref="A1:F72"/>
  <sheetViews>
    <sheetView topLeftCell="A31" zoomScale="85" zoomScaleNormal="85" workbookViewId="0">
      <selection activeCell="B60" sqref="B60"/>
    </sheetView>
  </sheetViews>
  <sheetFormatPr defaultColWidth="8.7109375" defaultRowHeight="12.75" x14ac:dyDescent="0.2"/>
  <cols>
    <col min="1" max="1" width="24.28515625" style="426" customWidth="1"/>
    <col min="2" max="2" width="74.7109375" style="426" bestFit="1" customWidth="1"/>
    <col min="3" max="3" width="6.140625" style="426" bestFit="1" customWidth="1"/>
    <col min="4" max="4" width="6.5703125" style="426" bestFit="1" customWidth="1"/>
    <col min="6" max="6" width="12.7109375" bestFit="1" customWidth="1"/>
  </cols>
  <sheetData>
    <row r="1" spans="1:6" ht="15" customHeight="1" x14ac:dyDescent="0.2">
      <c r="A1" s="432" t="s">
        <v>273</v>
      </c>
      <c r="B1" s="553" t="s">
        <v>274</v>
      </c>
      <c r="C1" s="553"/>
      <c r="D1" s="553"/>
    </row>
    <row r="2" spans="1:6" ht="15" customHeight="1" x14ac:dyDescent="0.2"/>
    <row r="3" spans="1:6" ht="15" customHeight="1" x14ac:dyDescent="0.2">
      <c r="A3" s="553" t="s">
        <v>275</v>
      </c>
      <c r="B3" s="553"/>
      <c r="C3" s="553"/>
      <c r="D3" s="553"/>
    </row>
    <row r="4" spans="1:6" ht="15" customHeight="1" x14ac:dyDescent="0.2">
      <c r="A4" s="433"/>
      <c r="B4" s="433"/>
      <c r="C4" s="433"/>
      <c r="D4" s="433"/>
    </row>
    <row r="5" spans="1:6" s="203" customFormat="1" ht="15" customHeight="1" x14ac:dyDescent="0.2">
      <c r="A5" s="434" t="s">
        <v>165</v>
      </c>
      <c r="B5" s="435" t="s">
        <v>48</v>
      </c>
      <c r="C5" s="436"/>
      <c r="D5" s="437"/>
      <c r="E5" s="202"/>
      <c r="F5" s="202"/>
    </row>
    <row r="6" spans="1:6" s="203" customFormat="1" ht="15" customHeight="1" x14ac:dyDescent="0.2">
      <c r="A6" s="434" t="s">
        <v>166</v>
      </c>
      <c r="B6" s="464"/>
      <c r="C6" s="594"/>
      <c r="D6" s="595"/>
      <c r="E6" s="202"/>
      <c r="F6" s="202"/>
    </row>
    <row r="7" spans="1:6" s="203" customFormat="1" ht="15" customHeight="1" x14ac:dyDescent="0.2">
      <c r="A7" s="434" t="s">
        <v>167</v>
      </c>
      <c r="B7" s="479"/>
      <c r="C7" s="594"/>
      <c r="D7" s="595"/>
      <c r="E7" s="202"/>
      <c r="F7" s="202"/>
    </row>
    <row r="8" spans="1:6" s="203" customFormat="1" ht="15" customHeight="1" x14ac:dyDescent="0.2">
      <c r="A8" s="434" t="s">
        <v>168</v>
      </c>
      <c r="B8" s="475"/>
      <c r="C8" s="594"/>
      <c r="D8" s="595"/>
      <c r="E8" s="202"/>
      <c r="F8" s="202"/>
    </row>
    <row r="9" spans="1:6" s="203" customFormat="1" ht="15" customHeight="1" x14ac:dyDescent="0.2">
      <c r="A9" s="434" t="s">
        <v>169</v>
      </c>
      <c r="B9" s="435" t="s">
        <v>276</v>
      </c>
      <c r="C9" s="594"/>
      <c r="D9" s="595"/>
      <c r="E9" s="202"/>
      <c r="F9" s="202"/>
    </row>
    <row r="10" spans="1:6" s="203" customFormat="1" x14ac:dyDescent="0.2">
      <c r="A10" s="434" t="s">
        <v>406</v>
      </c>
      <c r="B10" s="616"/>
      <c r="C10" s="596"/>
      <c r="D10" s="597"/>
      <c r="E10" s="202"/>
      <c r="F10" s="202"/>
    </row>
    <row r="11" spans="1:6" s="203" customFormat="1" ht="15" customHeight="1" x14ac:dyDescent="0.2">
      <c r="A11" s="434" t="s">
        <v>277</v>
      </c>
      <c r="B11" s="261">
        <f>B10*D72</f>
        <v>0</v>
      </c>
      <c r="C11" s="436"/>
      <c r="D11" s="437"/>
      <c r="E11" s="202"/>
      <c r="F11" s="202"/>
    </row>
    <row r="12" spans="1:6" ht="15" customHeight="1" x14ac:dyDescent="0.2">
      <c r="A12" s="433"/>
      <c r="B12" s="433"/>
      <c r="C12" s="433"/>
      <c r="D12" s="433"/>
    </row>
    <row r="13" spans="1:6" ht="15" customHeight="1" x14ac:dyDescent="0.2">
      <c r="A13" s="553" t="s">
        <v>278</v>
      </c>
      <c r="B13" s="553"/>
      <c r="C13" s="553"/>
      <c r="D13" s="553"/>
    </row>
    <row r="14" spans="1:6" ht="15" customHeight="1" x14ac:dyDescent="0.2">
      <c r="A14" s="433"/>
      <c r="B14" s="433"/>
      <c r="C14" s="433"/>
      <c r="D14" s="433"/>
    </row>
    <row r="15" spans="1:6" x14ac:dyDescent="0.2">
      <c r="A15" s="434" t="s">
        <v>165</v>
      </c>
      <c r="B15" s="435" t="s">
        <v>49</v>
      </c>
      <c r="C15" s="436"/>
      <c r="D15" s="437"/>
    </row>
    <row r="16" spans="1:6" ht="15" x14ac:dyDescent="0.2">
      <c r="A16" s="434" t="s">
        <v>166</v>
      </c>
      <c r="B16" s="464"/>
      <c r="C16" s="594"/>
      <c r="D16" s="595"/>
    </row>
    <row r="17" spans="1:4" x14ac:dyDescent="0.2">
      <c r="A17" s="434" t="s">
        <v>167</v>
      </c>
      <c r="B17" s="479"/>
      <c r="C17" s="594"/>
      <c r="D17" s="595"/>
    </row>
    <row r="18" spans="1:4" x14ac:dyDescent="0.2">
      <c r="A18" s="434" t="s">
        <v>168</v>
      </c>
      <c r="B18" s="475"/>
      <c r="C18" s="594"/>
      <c r="D18" s="595"/>
    </row>
    <row r="19" spans="1:4" x14ac:dyDescent="0.2">
      <c r="A19" s="434" t="s">
        <v>169</v>
      </c>
      <c r="B19" s="435" t="s">
        <v>279</v>
      </c>
      <c r="C19" s="594"/>
      <c r="D19" s="595"/>
    </row>
    <row r="20" spans="1:4" x14ac:dyDescent="0.2">
      <c r="A20" s="434" t="s">
        <v>406</v>
      </c>
      <c r="B20" s="616"/>
      <c r="C20" s="596"/>
      <c r="D20" s="597"/>
    </row>
    <row r="21" spans="1:4" ht="15" x14ac:dyDescent="0.2">
      <c r="A21" s="434" t="s">
        <v>277</v>
      </c>
      <c r="B21" s="261">
        <f>B20*D72</f>
        <v>0</v>
      </c>
      <c r="C21" s="436"/>
      <c r="D21" s="437"/>
    </row>
    <row r="22" spans="1:4" x14ac:dyDescent="0.2">
      <c r="A22" s="433"/>
      <c r="B22" s="433"/>
      <c r="C22" s="433"/>
      <c r="D22" s="433"/>
    </row>
    <row r="23" spans="1:4" ht="15" customHeight="1" x14ac:dyDescent="0.2">
      <c r="A23" s="553" t="s">
        <v>280</v>
      </c>
      <c r="B23" s="553"/>
      <c r="C23" s="553"/>
      <c r="D23" s="553"/>
    </row>
    <row r="24" spans="1:4" ht="15" customHeight="1" x14ac:dyDescent="0.2">
      <c r="A24" s="433"/>
      <c r="B24" s="433"/>
      <c r="C24" s="433"/>
      <c r="D24" s="433"/>
    </row>
    <row r="25" spans="1:4" ht="15" customHeight="1" x14ac:dyDescent="0.2">
      <c r="A25" s="434" t="s">
        <v>165</v>
      </c>
      <c r="B25" s="435" t="s">
        <v>50</v>
      </c>
      <c r="C25" s="436"/>
      <c r="D25" s="437"/>
    </row>
    <row r="26" spans="1:4" ht="15" customHeight="1" x14ac:dyDescent="0.2">
      <c r="A26" s="434" t="s">
        <v>166</v>
      </c>
      <c r="B26" s="464"/>
      <c r="C26" s="594"/>
      <c r="D26" s="595"/>
    </row>
    <row r="27" spans="1:4" ht="15" customHeight="1" x14ac:dyDescent="0.2">
      <c r="A27" s="434" t="s">
        <v>167</v>
      </c>
      <c r="B27" s="479"/>
      <c r="C27" s="594"/>
      <c r="D27" s="595"/>
    </row>
    <row r="28" spans="1:4" ht="15" customHeight="1" x14ac:dyDescent="0.2">
      <c r="A28" s="434" t="s">
        <v>168</v>
      </c>
      <c r="B28" s="475"/>
      <c r="C28" s="594"/>
      <c r="D28" s="595"/>
    </row>
    <row r="29" spans="1:4" ht="15" customHeight="1" x14ac:dyDescent="0.2">
      <c r="A29" s="434" t="s">
        <v>169</v>
      </c>
      <c r="B29" s="435" t="s">
        <v>281</v>
      </c>
      <c r="C29" s="594"/>
      <c r="D29" s="595"/>
    </row>
    <row r="30" spans="1:4" ht="15" customHeight="1" x14ac:dyDescent="0.2">
      <c r="A30" s="434" t="s">
        <v>406</v>
      </c>
      <c r="B30" s="616"/>
      <c r="C30" s="596"/>
      <c r="D30" s="597"/>
    </row>
    <row r="31" spans="1:4" ht="15" customHeight="1" x14ac:dyDescent="0.2">
      <c r="A31" s="434" t="s">
        <v>277</v>
      </c>
      <c r="B31" s="261">
        <f>B30*D72</f>
        <v>0</v>
      </c>
      <c r="C31" s="436"/>
      <c r="D31" s="437"/>
    </row>
    <row r="32" spans="1:4" ht="15" customHeight="1" x14ac:dyDescent="0.2">
      <c r="A32" s="433"/>
      <c r="B32" s="433"/>
      <c r="C32" s="433"/>
      <c r="D32" s="433"/>
    </row>
    <row r="33" spans="1:5" x14ac:dyDescent="0.2">
      <c r="A33" s="553" t="s">
        <v>282</v>
      </c>
      <c r="B33" s="553"/>
      <c r="C33" s="553"/>
      <c r="D33" s="553"/>
    </row>
    <row r="34" spans="1:5" x14ac:dyDescent="0.2">
      <c r="A34" s="433"/>
      <c r="B34" s="433"/>
      <c r="C34" s="433"/>
      <c r="D34" s="433"/>
    </row>
    <row r="35" spans="1:5" x14ac:dyDescent="0.2">
      <c r="A35" s="434" t="s">
        <v>165</v>
      </c>
      <c r="B35" s="435" t="s">
        <v>51</v>
      </c>
      <c r="C35" s="436"/>
      <c r="D35" s="437"/>
    </row>
    <row r="36" spans="1:5" ht="15" x14ac:dyDescent="0.2">
      <c r="A36" s="434" t="s">
        <v>166</v>
      </c>
      <c r="B36" s="464"/>
      <c r="C36" s="594"/>
      <c r="D36" s="595"/>
    </row>
    <row r="37" spans="1:5" x14ac:dyDescent="0.2">
      <c r="A37" s="434" t="s">
        <v>167</v>
      </c>
      <c r="B37" s="479"/>
      <c r="C37" s="594"/>
      <c r="D37" s="595"/>
    </row>
    <row r="38" spans="1:5" x14ac:dyDescent="0.2">
      <c r="A38" s="434" t="s">
        <v>168</v>
      </c>
      <c r="B38" s="475"/>
      <c r="C38" s="594"/>
      <c r="D38" s="595"/>
    </row>
    <row r="39" spans="1:5" x14ac:dyDescent="0.2">
      <c r="A39" s="434" t="s">
        <v>169</v>
      </c>
      <c r="B39" s="435" t="s">
        <v>395</v>
      </c>
      <c r="C39" s="594"/>
      <c r="D39" s="595"/>
    </row>
    <row r="40" spans="1:5" x14ac:dyDescent="0.2">
      <c r="A40" s="434" t="s">
        <v>393</v>
      </c>
      <c r="B40" s="616"/>
      <c r="C40" s="596"/>
      <c r="D40" s="597"/>
      <c r="E40" s="617"/>
    </row>
    <row r="41" spans="1:5" ht="15" x14ac:dyDescent="0.2">
      <c r="A41" s="434" t="s">
        <v>277</v>
      </c>
      <c r="B41" s="261">
        <f>B40*D72</f>
        <v>0</v>
      </c>
      <c r="C41" s="436"/>
      <c r="D41" s="437"/>
    </row>
    <row r="42" spans="1:5" x14ac:dyDescent="0.2">
      <c r="A42" s="433"/>
      <c r="B42" s="433"/>
      <c r="C42" s="433"/>
      <c r="D42" s="433"/>
    </row>
    <row r="43" spans="1:5" ht="15" customHeight="1" x14ac:dyDescent="0.2">
      <c r="A43" s="553" t="s">
        <v>283</v>
      </c>
      <c r="B43" s="553"/>
      <c r="C43" s="553"/>
      <c r="D43" s="553"/>
    </row>
    <row r="44" spans="1:5" x14ac:dyDescent="0.2">
      <c r="A44" s="433"/>
      <c r="B44" s="433"/>
      <c r="C44" s="433"/>
      <c r="D44" s="433"/>
    </row>
    <row r="45" spans="1:5" x14ac:dyDescent="0.2">
      <c r="A45" s="434" t="s">
        <v>165</v>
      </c>
      <c r="B45" s="435" t="s">
        <v>55</v>
      </c>
      <c r="C45" s="436"/>
      <c r="D45" s="437"/>
    </row>
    <row r="46" spans="1:5" ht="15" x14ac:dyDescent="0.2">
      <c r="A46" s="434" t="s">
        <v>166</v>
      </c>
      <c r="B46" s="464"/>
      <c r="C46" s="594"/>
      <c r="D46" s="595"/>
    </row>
    <row r="47" spans="1:5" x14ac:dyDescent="0.2">
      <c r="A47" s="434" t="s">
        <v>167</v>
      </c>
      <c r="B47" s="479"/>
      <c r="C47" s="594"/>
      <c r="D47" s="595"/>
    </row>
    <row r="48" spans="1:5" x14ac:dyDescent="0.2">
      <c r="A48" s="434" t="s">
        <v>168</v>
      </c>
      <c r="B48" s="475"/>
      <c r="C48" s="594"/>
      <c r="D48" s="595"/>
    </row>
    <row r="49" spans="1:5" x14ac:dyDescent="0.2">
      <c r="A49" s="434" t="s">
        <v>169</v>
      </c>
      <c r="B49" s="435" t="s">
        <v>394</v>
      </c>
      <c r="C49" s="594"/>
      <c r="D49" s="595"/>
    </row>
    <row r="50" spans="1:5" ht="13.9" customHeight="1" x14ac:dyDescent="0.2">
      <c r="A50" s="434" t="s">
        <v>393</v>
      </c>
      <c r="B50" s="616"/>
      <c r="C50" s="596"/>
      <c r="D50" s="597"/>
      <c r="E50" s="617"/>
    </row>
    <row r="51" spans="1:5" ht="15" x14ac:dyDescent="0.2">
      <c r="A51" s="434" t="s">
        <v>277</v>
      </c>
      <c r="B51" s="261">
        <f>B50*D72</f>
        <v>0</v>
      </c>
      <c r="C51" s="436"/>
      <c r="D51" s="437"/>
    </row>
    <row r="52" spans="1:5" x14ac:dyDescent="0.2">
      <c r="A52" s="433"/>
      <c r="B52" s="433"/>
      <c r="C52" s="433"/>
      <c r="D52" s="433"/>
    </row>
    <row r="53" spans="1:5" x14ac:dyDescent="0.2">
      <c r="A53" s="553" t="s">
        <v>284</v>
      </c>
      <c r="B53" s="553"/>
      <c r="C53" s="553"/>
      <c r="D53" s="553"/>
    </row>
    <row r="54" spans="1:5" x14ac:dyDescent="0.2">
      <c r="A54" s="433"/>
      <c r="B54" s="433"/>
      <c r="C54" s="433"/>
      <c r="D54" s="433"/>
    </row>
    <row r="55" spans="1:5" x14ac:dyDescent="0.2">
      <c r="A55" s="434" t="s">
        <v>165</v>
      </c>
      <c r="B55" s="435" t="s">
        <v>57</v>
      </c>
      <c r="C55" s="436"/>
      <c r="D55" s="437"/>
    </row>
    <row r="56" spans="1:5" ht="15" x14ac:dyDescent="0.2">
      <c r="A56" s="434" t="s">
        <v>166</v>
      </c>
      <c r="B56" s="464"/>
      <c r="C56" s="594"/>
      <c r="D56" s="595"/>
    </row>
    <row r="57" spans="1:5" x14ac:dyDescent="0.2">
      <c r="A57" s="434" t="s">
        <v>167</v>
      </c>
      <c r="B57" s="474"/>
      <c r="C57" s="594"/>
      <c r="D57" s="595"/>
    </row>
    <row r="58" spans="1:5" x14ac:dyDescent="0.2">
      <c r="A58" s="434" t="s">
        <v>168</v>
      </c>
      <c r="B58" s="475"/>
      <c r="C58" s="594"/>
      <c r="D58" s="595"/>
    </row>
    <row r="59" spans="1:5" x14ac:dyDescent="0.2">
      <c r="A59" s="434" t="s">
        <v>169</v>
      </c>
      <c r="B59" s="435" t="s">
        <v>396</v>
      </c>
      <c r="C59" s="594"/>
      <c r="D59" s="595"/>
      <c r="E59" s="617"/>
    </row>
    <row r="60" spans="1:5" ht="13.9" customHeight="1" x14ac:dyDescent="0.2">
      <c r="A60" s="434" t="s">
        <v>393</v>
      </c>
      <c r="B60" s="616"/>
      <c r="C60" s="596"/>
      <c r="D60" s="597"/>
    </row>
    <row r="61" spans="1:5" ht="15" x14ac:dyDescent="0.2">
      <c r="A61" s="434" t="s">
        <v>277</v>
      </c>
      <c r="B61" s="261">
        <f>B60*D72</f>
        <v>0</v>
      </c>
      <c r="C61" s="436"/>
      <c r="D61" s="437"/>
    </row>
    <row r="62" spans="1:5" x14ac:dyDescent="0.2">
      <c r="A62" s="433"/>
      <c r="B62" s="433"/>
      <c r="C62" s="433"/>
      <c r="D62" s="433"/>
    </row>
    <row r="63" spans="1:5" x14ac:dyDescent="0.2">
      <c r="A63" s="438"/>
      <c r="B63" s="439" t="s">
        <v>243</v>
      </c>
      <c r="C63" s="440"/>
      <c r="D63" s="438" t="s">
        <v>172</v>
      </c>
    </row>
    <row r="64" spans="1:5" x14ac:dyDescent="0.2">
      <c r="A64" s="441"/>
      <c r="B64" s="425" t="s">
        <v>144</v>
      </c>
      <c r="C64" s="442"/>
      <c r="D64" s="443">
        <f>'FATOR K'!K8</f>
        <v>0</v>
      </c>
    </row>
    <row r="65" spans="1:4" x14ac:dyDescent="0.2">
      <c r="A65" s="441"/>
      <c r="B65" s="425" t="s">
        <v>145</v>
      </c>
      <c r="C65" s="442"/>
      <c r="D65" s="443">
        <f>'FATOR K'!K9</f>
        <v>0</v>
      </c>
    </row>
    <row r="66" spans="1:4" x14ac:dyDescent="0.2">
      <c r="A66" s="441"/>
      <c r="B66" s="425" t="s">
        <v>146</v>
      </c>
      <c r="C66" s="442"/>
      <c r="D66" s="443">
        <f>'FATOR K'!K10</f>
        <v>0</v>
      </c>
    </row>
    <row r="67" spans="1:4" x14ac:dyDescent="0.2">
      <c r="A67" s="441"/>
      <c r="B67" s="425" t="s">
        <v>147</v>
      </c>
      <c r="C67" s="444">
        <f>'FATOR K'!$J$11</f>
        <v>0</v>
      </c>
      <c r="D67" s="445"/>
    </row>
    <row r="68" spans="1:4" x14ac:dyDescent="0.2">
      <c r="A68" s="441"/>
      <c r="B68" s="425" t="s">
        <v>148</v>
      </c>
      <c r="C68" s="443">
        <f>'FATOR K'!$J$12</f>
        <v>0</v>
      </c>
      <c r="D68" s="446"/>
    </row>
    <row r="69" spans="1:4" x14ac:dyDescent="0.2">
      <c r="A69" s="441"/>
      <c r="B69" s="425" t="s">
        <v>149</v>
      </c>
      <c r="C69" s="443">
        <f>'FATOR K'!$J$13</f>
        <v>0</v>
      </c>
      <c r="D69" s="446"/>
    </row>
    <row r="70" spans="1:4" x14ac:dyDescent="0.2">
      <c r="A70" s="447"/>
      <c r="B70" s="425" t="s">
        <v>150</v>
      </c>
      <c r="C70" s="443">
        <f>'FATOR K'!$J$14</f>
        <v>0</v>
      </c>
      <c r="D70" s="448"/>
    </row>
    <row r="71" spans="1:4" x14ac:dyDescent="0.2">
      <c r="A71" s="78"/>
      <c r="B71" s="78"/>
      <c r="D71" s="78"/>
    </row>
    <row r="72" spans="1:4" x14ac:dyDescent="0.2">
      <c r="A72" s="554" t="s">
        <v>161</v>
      </c>
      <c r="B72" s="554"/>
      <c r="C72" s="440"/>
      <c r="D72" s="255">
        <f>(1+D65)*(1+D66)</f>
        <v>1</v>
      </c>
    </row>
  </sheetData>
  <mergeCells count="8">
    <mergeCell ref="A13:D13"/>
    <mergeCell ref="B1:D1"/>
    <mergeCell ref="A3:D3"/>
    <mergeCell ref="A72:B72"/>
    <mergeCell ref="A43:D43"/>
    <mergeCell ref="A53:D53"/>
    <mergeCell ref="A33:D33"/>
    <mergeCell ref="A23:D23"/>
  </mergeCells>
  <pageMargins left="0.51181102362204722" right="0.51181102362204722" top="0.78740157480314965" bottom="0.78740157480314965" header="0.31496062992125984" footer="0.31496062992125984"/>
  <pageSetup paperSize="9" scale="75" orientation="portrait" horizontalDpi="1200" verticalDpi="1200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3F69-87FD-8C43-8FC8-0E2C639A137F}">
  <sheetPr codeName="Planilha22">
    <tabColor theme="7" tint="-0.499984740745262"/>
    <pageSetUpPr fitToPage="1"/>
  </sheetPr>
  <dimension ref="A1:D48"/>
  <sheetViews>
    <sheetView workbookViewId="0">
      <selection activeCell="B36" sqref="B36"/>
    </sheetView>
  </sheetViews>
  <sheetFormatPr defaultColWidth="11.5703125" defaultRowHeight="12.75" x14ac:dyDescent="0.2"/>
  <cols>
    <col min="1" max="1" width="13.42578125" style="426" customWidth="1"/>
    <col min="2" max="2" width="59.85546875" style="426" bestFit="1" customWidth="1"/>
    <col min="3" max="3" width="17.5703125" style="426" customWidth="1"/>
    <col min="4" max="4" width="17.42578125" style="426" bestFit="1" customWidth="1"/>
    <col min="5" max="5" width="12.85546875" bestFit="1" customWidth="1"/>
  </cols>
  <sheetData>
    <row r="1" spans="1:4" x14ac:dyDescent="0.2">
      <c r="A1" s="429" t="s">
        <v>285</v>
      </c>
      <c r="B1" s="537" t="s">
        <v>286</v>
      </c>
      <c r="C1" s="537"/>
      <c r="D1" s="537"/>
    </row>
    <row r="3" spans="1:4" x14ac:dyDescent="0.2">
      <c r="A3" s="537" t="s">
        <v>287</v>
      </c>
      <c r="B3" s="537"/>
      <c r="C3" s="537"/>
      <c r="D3" s="537"/>
    </row>
    <row r="5" spans="1:4" x14ac:dyDescent="0.2">
      <c r="A5" s="537" t="s">
        <v>288</v>
      </c>
      <c r="B5" s="537"/>
      <c r="C5" s="537"/>
      <c r="D5" s="537"/>
    </row>
    <row r="7" spans="1:4" x14ac:dyDescent="0.2">
      <c r="A7" s="434" t="s">
        <v>165</v>
      </c>
      <c r="B7" s="449" t="s">
        <v>79</v>
      </c>
      <c r="C7" s="442"/>
      <c r="D7" s="450"/>
    </row>
    <row r="8" spans="1:4" x14ac:dyDescent="0.2">
      <c r="A8" s="434" t="s">
        <v>166</v>
      </c>
      <c r="B8" s="477"/>
      <c r="C8" s="598"/>
      <c r="D8" s="599"/>
    </row>
    <row r="9" spans="1:4" x14ac:dyDescent="0.2">
      <c r="A9" s="434" t="s">
        <v>167</v>
      </c>
      <c r="B9" s="478"/>
      <c r="C9" s="598"/>
      <c r="D9" s="599"/>
    </row>
    <row r="10" spans="1:4" x14ac:dyDescent="0.2">
      <c r="A10" s="434" t="s">
        <v>168</v>
      </c>
      <c r="B10" s="477"/>
      <c r="C10" s="598"/>
      <c r="D10" s="599"/>
    </row>
    <row r="11" spans="1:4" x14ac:dyDescent="0.2">
      <c r="A11" s="434" t="s">
        <v>169</v>
      </c>
      <c r="B11" s="449" t="s">
        <v>289</v>
      </c>
      <c r="C11" s="598"/>
      <c r="D11" s="599"/>
    </row>
    <row r="12" spans="1:4" x14ac:dyDescent="0.2">
      <c r="A12" s="434" t="s">
        <v>403</v>
      </c>
      <c r="B12" s="618"/>
      <c r="C12" s="600"/>
      <c r="D12" s="601"/>
    </row>
    <row r="13" spans="1:4" x14ac:dyDescent="0.2">
      <c r="A13" s="434" t="s">
        <v>290</v>
      </c>
      <c r="B13" s="428">
        <f>B12*D48</f>
        <v>0</v>
      </c>
      <c r="C13" s="598"/>
      <c r="D13" s="599"/>
    </row>
    <row r="15" spans="1:4" x14ac:dyDescent="0.2">
      <c r="A15" s="537" t="s">
        <v>291</v>
      </c>
      <c r="B15" s="537"/>
      <c r="C15" s="537"/>
      <c r="D15" s="537"/>
    </row>
    <row r="17" spans="1:4" x14ac:dyDescent="0.2">
      <c r="A17" s="555" t="s">
        <v>292</v>
      </c>
      <c r="B17" s="555"/>
      <c r="C17" s="555"/>
      <c r="D17" s="555"/>
    </row>
    <row r="19" spans="1:4" x14ac:dyDescent="0.2">
      <c r="A19" s="434" t="s">
        <v>165</v>
      </c>
      <c r="B19" s="449" t="s">
        <v>293</v>
      </c>
      <c r="C19" s="442"/>
      <c r="D19" s="450"/>
    </row>
    <row r="20" spans="1:4" x14ac:dyDescent="0.2">
      <c r="A20" s="434" t="s">
        <v>166</v>
      </c>
      <c r="B20" s="477"/>
      <c r="C20" s="598"/>
      <c r="D20" s="599"/>
    </row>
    <row r="21" spans="1:4" x14ac:dyDescent="0.2">
      <c r="A21" s="434" t="s">
        <v>167</v>
      </c>
      <c r="B21" s="478"/>
      <c r="C21" s="598"/>
      <c r="D21" s="599"/>
    </row>
    <row r="22" spans="1:4" x14ac:dyDescent="0.2">
      <c r="A22" s="434" t="s">
        <v>168</v>
      </c>
      <c r="B22" s="477"/>
      <c r="C22" s="598"/>
      <c r="D22" s="599"/>
    </row>
    <row r="23" spans="1:4" ht="43.5" customHeight="1" x14ac:dyDescent="0.2">
      <c r="A23" s="434" t="s">
        <v>169</v>
      </c>
      <c r="B23" s="515" t="s">
        <v>294</v>
      </c>
      <c r="C23" s="556"/>
      <c r="D23" s="557"/>
    </row>
    <row r="24" spans="1:4" ht="25.5" x14ac:dyDescent="0.2">
      <c r="A24" s="434" t="s">
        <v>404</v>
      </c>
      <c r="B24" s="618"/>
      <c r="C24" s="600"/>
      <c r="D24" s="601"/>
    </row>
    <row r="25" spans="1:4" x14ac:dyDescent="0.2">
      <c r="A25" s="434" t="s">
        <v>290</v>
      </c>
      <c r="B25" s="428">
        <f>B24*D48</f>
        <v>0</v>
      </c>
      <c r="C25" s="442"/>
      <c r="D25" s="450"/>
    </row>
    <row r="27" spans="1:4" x14ac:dyDescent="0.2">
      <c r="A27" s="537" t="s">
        <v>295</v>
      </c>
      <c r="B27" s="537"/>
      <c r="C27" s="537"/>
      <c r="D27" s="537"/>
    </row>
    <row r="29" spans="1:4" x14ac:dyDescent="0.2">
      <c r="A29" s="537" t="s">
        <v>296</v>
      </c>
      <c r="B29" s="537"/>
      <c r="C29" s="537"/>
      <c r="D29" s="537"/>
    </row>
    <row r="31" spans="1:4" x14ac:dyDescent="0.2">
      <c r="A31" s="434" t="s">
        <v>165</v>
      </c>
      <c r="B31" s="449" t="s">
        <v>87</v>
      </c>
      <c r="C31" s="442"/>
      <c r="D31" s="450"/>
    </row>
    <row r="32" spans="1:4" x14ac:dyDescent="0.2">
      <c r="A32" s="434" t="s">
        <v>166</v>
      </c>
      <c r="B32" s="477"/>
      <c r="C32" s="442"/>
      <c r="D32" s="450"/>
    </row>
    <row r="33" spans="1:4" x14ac:dyDescent="0.2">
      <c r="A33" s="434" t="s">
        <v>167</v>
      </c>
      <c r="B33" s="478"/>
      <c r="C33" s="442"/>
      <c r="D33" s="450"/>
    </row>
    <row r="34" spans="1:4" x14ac:dyDescent="0.2">
      <c r="A34" s="434" t="s">
        <v>168</v>
      </c>
      <c r="B34" s="477"/>
      <c r="C34" s="442"/>
      <c r="D34" s="450"/>
    </row>
    <row r="35" spans="1:4" x14ac:dyDescent="0.2">
      <c r="A35" s="434" t="s">
        <v>169</v>
      </c>
      <c r="B35" s="449" t="s">
        <v>405</v>
      </c>
      <c r="C35" s="442"/>
      <c r="D35" s="450"/>
    </row>
    <row r="36" spans="1:4" x14ac:dyDescent="0.2">
      <c r="A36" s="434" t="s">
        <v>402</v>
      </c>
      <c r="B36" s="618"/>
      <c r="C36" s="600"/>
      <c r="D36" s="601"/>
    </row>
    <row r="37" spans="1:4" x14ac:dyDescent="0.2">
      <c r="A37" s="434" t="s">
        <v>290</v>
      </c>
      <c r="B37" s="428">
        <f>B36*D48</f>
        <v>0</v>
      </c>
      <c r="C37" s="442"/>
      <c r="D37" s="450"/>
    </row>
    <row r="39" spans="1:4" x14ac:dyDescent="0.2">
      <c r="A39" s="438"/>
      <c r="B39" s="439" t="s">
        <v>243</v>
      </c>
      <c r="C39" s="440"/>
      <c r="D39" s="438" t="s">
        <v>172</v>
      </c>
    </row>
    <row r="40" spans="1:4" x14ac:dyDescent="0.2">
      <c r="A40" s="441"/>
      <c r="B40" s="425" t="s">
        <v>144</v>
      </c>
      <c r="C40" s="442"/>
      <c r="D40" s="443">
        <f>'FATOR K'!K8</f>
        <v>0</v>
      </c>
    </row>
    <row r="41" spans="1:4" x14ac:dyDescent="0.2">
      <c r="A41" s="441"/>
      <c r="B41" s="425" t="s">
        <v>145</v>
      </c>
      <c r="C41" s="442"/>
      <c r="D41" s="443">
        <f>'FATOR K'!K9</f>
        <v>0</v>
      </c>
    </row>
    <row r="42" spans="1:4" x14ac:dyDescent="0.2">
      <c r="A42" s="441"/>
      <c r="B42" s="425" t="s">
        <v>146</v>
      </c>
      <c r="C42" s="442"/>
      <c r="D42" s="443">
        <f>'FATOR K'!K10</f>
        <v>0</v>
      </c>
    </row>
    <row r="43" spans="1:4" x14ac:dyDescent="0.2">
      <c r="A43" s="441"/>
      <c r="B43" s="425" t="s">
        <v>147</v>
      </c>
      <c r="C43" s="444">
        <f>'FATOR K'!$J$11</f>
        <v>0</v>
      </c>
      <c r="D43" s="445"/>
    </row>
    <row r="44" spans="1:4" x14ac:dyDescent="0.2">
      <c r="A44" s="441"/>
      <c r="B44" s="425" t="s">
        <v>148</v>
      </c>
      <c r="C44" s="443">
        <f>'FATOR K'!$J$12</f>
        <v>0</v>
      </c>
      <c r="D44" s="446"/>
    </row>
    <row r="45" spans="1:4" x14ac:dyDescent="0.2">
      <c r="A45" s="441"/>
      <c r="B45" s="425" t="s">
        <v>149</v>
      </c>
      <c r="C45" s="443">
        <f>'FATOR K'!$J$13</f>
        <v>0</v>
      </c>
      <c r="D45" s="446"/>
    </row>
    <row r="46" spans="1:4" x14ac:dyDescent="0.2">
      <c r="A46" s="447"/>
      <c r="B46" s="425" t="s">
        <v>150</v>
      </c>
      <c r="C46" s="443">
        <f>'FATOR K'!$J$14</f>
        <v>0</v>
      </c>
      <c r="D46" s="448"/>
    </row>
    <row r="47" spans="1:4" x14ac:dyDescent="0.2">
      <c r="A47" s="78"/>
      <c r="B47" s="78"/>
      <c r="D47" s="78"/>
    </row>
    <row r="48" spans="1:4" x14ac:dyDescent="0.2">
      <c r="A48" s="554" t="s">
        <v>159</v>
      </c>
      <c r="B48" s="554"/>
      <c r="C48" s="440"/>
      <c r="D48" s="255">
        <f>(1+D40)*(1+D41)*(1+D42)</f>
        <v>1</v>
      </c>
    </row>
  </sheetData>
  <mergeCells count="9">
    <mergeCell ref="A27:D27"/>
    <mergeCell ref="A29:D29"/>
    <mergeCell ref="A48:B48"/>
    <mergeCell ref="B1:D1"/>
    <mergeCell ref="A3:D3"/>
    <mergeCell ref="A5:D5"/>
    <mergeCell ref="A17:D17"/>
    <mergeCell ref="B23:D23"/>
    <mergeCell ref="A15:D15"/>
  </mergeCells>
  <pageMargins left="0.51181102362204722" right="0.51181102362204722" top="0.78740157480314965" bottom="0.78740157480314965" header="0.31496062992125984" footer="0.31496062992125984"/>
  <pageSetup paperSize="9" scale="87" orientation="portrait" r:id="rId1"/>
  <headerFoot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6267-186F-433D-9517-7A599381C24F}">
  <sheetPr codeName="Planilha23">
    <tabColor theme="6" tint="-0.499984740745262"/>
    <pageSetUpPr fitToPage="1"/>
  </sheetPr>
  <dimension ref="A1:D52"/>
  <sheetViews>
    <sheetView workbookViewId="0">
      <selection activeCell="B40" sqref="B40"/>
    </sheetView>
  </sheetViews>
  <sheetFormatPr defaultRowHeight="12.75" x14ac:dyDescent="0.2"/>
  <cols>
    <col min="1" max="1" width="17.42578125" customWidth="1"/>
    <col min="2" max="2" width="59.85546875" bestFit="1" customWidth="1"/>
    <col min="3" max="3" width="16.140625" bestFit="1" customWidth="1"/>
    <col min="4" max="4" width="10.85546875" bestFit="1" customWidth="1"/>
  </cols>
  <sheetData>
    <row r="1" spans="1:4" ht="15" customHeight="1" x14ac:dyDescent="0.2">
      <c r="A1" s="432" t="s">
        <v>297</v>
      </c>
      <c r="B1" s="553" t="s">
        <v>298</v>
      </c>
      <c r="C1" s="553"/>
      <c r="D1" s="553"/>
    </row>
    <row r="2" spans="1:4" x14ac:dyDescent="0.2">
      <c r="A2" s="426"/>
      <c r="B2" s="426"/>
      <c r="C2" s="426"/>
      <c r="D2" s="426"/>
    </row>
    <row r="3" spans="1:4" x14ac:dyDescent="0.2">
      <c r="A3" s="537" t="s">
        <v>299</v>
      </c>
      <c r="B3" s="537"/>
      <c r="C3" s="537"/>
      <c r="D3" s="537"/>
    </row>
    <row r="5" spans="1:4" x14ac:dyDescent="0.2">
      <c r="A5" s="216" t="s">
        <v>165</v>
      </c>
      <c r="B5" s="274" t="s">
        <v>88</v>
      </c>
      <c r="C5" s="267"/>
      <c r="D5" s="275"/>
    </row>
    <row r="6" spans="1:4" x14ac:dyDescent="0.2">
      <c r="A6" s="216" t="s">
        <v>166</v>
      </c>
      <c r="B6" s="470"/>
      <c r="C6" s="602"/>
      <c r="D6" s="603"/>
    </row>
    <row r="7" spans="1:4" x14ac:dyDescent="0.2">
      <c r="A7" s="216" t="s">
        <v>167</v>
      </c>
      <c r="B7" s="471"/>
      <c r="C7" s="602"/>
      <c r="D7" s="603"/>
    </row>
    <row r="8" spans="1:4" x14ac:dyDescent="0.2">
      <c r="A8" s="216" t="s">
        <v>168</v>
      </c>
      <c r="B8" s="274" t="s">
        <v>300</v>
      </c>
      <c r="C8" s="267"/>
      <c r="D8" s="275"/>
    </row>
    <row r="9" spans="1:4" ht="27.6" customHeight="1" x14ac:dyDescent="0.2">
      <c r="A9" s="216" t="s">
        <v>169</v>
      </c>
      <c r="B9" s="558" t="s">
        <v>301</v>
      </c>
      <c r="C9" s="559"/>
      <c r="D9" s="560"/>
    </row>
    <row r="10" spans="1:4" x14ac:dyDescent="0.2">
      <c r="A10" s="216" t="s">
        <v>397</v>
      </c>
      <c r="B10" s="619"/>
      <c r="C10" s="604"/>
      <c r="D10" s="605"/>
    </row>
    <row r="11" spans="1:4" x14ac:dyDescent="0.2">
      <c r="A11" s="216" t="s">
        <v>277</v>
      </c>
      <c r="B11" s="276">
        <f>B10*D52</f>
        <v>0</v>
      </c>
      <c r="C11" s="267"/>
      <c r="D11" s="275"/>
    </row>
    <row r="13" spans="1:4" x14ac:dyDescent="0.2">
      <c r="A13" s="561" t="s">
        <v>302</v>
      </c>
      <c r="B13" s="561"/>
      <c r="C13" s="561"/>
      <c r="D13" s="561"/>
    </row>
    <row r="15" spans="1:4" x14ac:dyDescent="0.2">
      <c r="A15" s="216" t="s">
        <v>165</v>
      </c>
      <c r="B15" s="274" t="s">
        <v>90</v>
      </c>
      <c r="C15" s="267"/>
      <c r="D15" s="275"/>
    </row>
    <row r="16" spans="1:4" x14ac:dyDescent="0.2">
      <c r="A16" s="216" t="s">
        <v>166</v>
      </c>
      <c r="B16" s="472"/>
      <c r="C16" s="602"/>
      <c r="D16" s="603"/>
    </row>
    <row r="17" spans="1:4" x14ac:dyDescent="0.2">
      <c r="A17" s="216" t="s">
        <v>167</v>
      </c>
      <c r="B17" s="473"/>
      <c r="C17" s="602"/>
      <c r="D17" s="603"/>
    </row>
    <row r="18" spans="1:4" x14ac:dyDescent="0.2">
      <c r="A18" s="216" t="s">
        <v>168</v>
      </c>
      <c r="B18" s="472"/>
      <c r="C18" s="602"/>
      <c r="D18" s="603"/>
    </row>
    <row r="19" spans="1:4" x14ac:dyDescent="0.2">
      <c r="A19" s="216" t="s">
        <v>169</v>
      </c>
      <c r="B19" s="274" t="s">
        <v>303</v>
      </c>
      <c r="C19" s="602"/>
      <c r="D19" s="603"/>
    </row>
    <row r="20" spans="1:4" x14ac:dyDescent="0.2">
      <c r="A20" s="216" t="s">
        <v>398</v>
      </c>
      <c r="B20" s="619"/>
      <c r="C20" s="606"/>
      <c r="D20" s="607"/>
    </row>
    <row r="21" spans="1:4" x14ac:dyDescent="0.2">
      <c r="A21" s="216" t="s">
        <v>277</v>
      </c>
      <c r="B21" s="276">
        <f>B20*D52</f>
        <v>0</v>
      </c>
      <c r="C21" s="267"/>
      <c r="D21" s="275"/>
    </row>
    <row r="23" spans="1:4" x14ac:dyDescent="0.2">
      <c r="A23" s="562" t="s">
        <v>304</v>
      </c>
      <c r="B23" s="562"/>
      <c r="C23" s="562"/>
      <c r="D23" s="562"/>
    </row>
    <row r="24" spans="1:4" x14ac:dyDescent="0.2">
      <c r="A24" s="263"/>
      <c r="B24" s="263"/>
      <c r="C24" s="263"/>
      <c r="D24" s="263"/>
    </row>
    <row r="25" spans="1:4" x14ac:dyDescent="0.2">
      <c r="A25" s="216" t="s">
        <v>165</v>
      </c>
      <c r="B25" s="214" t="s">
        <v>92</v>
      </c>
      <c r="C25" s="230"/>
      <c r="D25" s="264"/>
    </row>
    <row r="26" spans="1:4" ht="15" x14ac:dyDescent="0.2">
      <c r="A26" s="216" t="s">
        <v>166</v>
      </c>
      <c r="B26" s="464"/>
      <c r="C26" s="608"/>
      <c r="D26" s="609"/>
    </row>
    <row r="27" spans="1:4" x14ac:dyDescent="0.2">
      <c r="A27" s="434" t="s">
        <v>167</v>
      </c>
      <c r="B27" s="474"/>
      <c r="C27" s="594"/>
      <c r="D27" s="595"/>
    </row>
    <row r="28" spans="1:4" x14ac:dyDescent="0.2">
      <c r="A28" s="434" t="s">
        <v>168</v>
      </c>
      <c r="B28" s="475"/>
      <c r="C28" s="594"/>
      <c r="D28" s="595"/>
    </row>
    <row r="29" spans="1:4" x14ac:dyDescent="0.2">
      <c r="A29" s="434" t="s">
        <v>169</v>
      </c>
      <c r="B29" s="435" t="s">
        <v>400</v>
      </c>
      <c r="C29" s="594"/>
      <c r="D29" s="595"/>
    </row>
    <row r="30" spans="1:4" x14ac:dyDescent="0.2">
      <c r="A30" s="434" t="s">
        <v>399</v>
      </c>
      <c r="B30" s="616"/>
      <c r="C30" s="596"/>
      <c r="D30" s="597"/>
    </row>
    <row r="31" spans="1:4" x14ac:dyDescent="0.2">
      <c r="A31" s="434" t="s">
        <v>277</v>
      </c>
      <c r="B31" s="459">
        <f>B30*D52</f>
        <v>0</v>
      </c>
      <c r="C31" s="436"/>
      <c r="D31" s="437"/>
    </row>
    <row r="32" spans="1:4" x14ac:dyDescent="0.2">
      <c r="A32" s="433"/>
      <c r="B32" s="433"/>
      <c r="C32" s="433"/>
      <c r="D32" s="433"/>
    </row>
    <row r="33" spans="1:4" x14ac:dyDescent="0.2">
      <c r="A33" s="553" t="s">
        <v>305</v>
      </c>
      <c r="B33" s="553"/>
      <c r="C33" s="553"/>
      <c r="D33" s="553"/>
    </row>
    <row r="34" spans="1:4" x14ac:dyDescent="0.2">
      <c r="A34" s="263"/>
      <c r="B34" s="263"/>
      <c r="C34" s="263"/>
      <c r="D34" s="263"/>
    </row>
    <row r="35" spans="1:4" x14ac:dyDescent="0.2">
      <c r="A35" s="216" t="s">
        <v>165</v>
      </c>
      <c r="B35" s="214" t="s">
        <v>93</v>
      </c>
      <c r="C35" s="230"/>
      <c r="D35" s="264"/>
    </row>
    <row r="36" spans="1:4" ht="15" x14ac:dyDescent="0.2">
      <c r="A36" s="216" t="s">
        <v>166</v>
      </c>
      <c r="B36" s="464"/>
      <c r="C36" s="608"/>
      <c r="D36" s="609"/>
    </row>
    <row r="37" spans="1:4" x14ac:dyDescent="0.2">
      <c r="A37" s="216" t="s">
        <v>167</v>
      </c>
      <c r="B37" s="476"/>
      <c r="C37" s="608"/>
      <c r="D37" s="609"/>
    </row>
    <row r="38" spans="1:4" x14ac:dyDescent="0.2">
      <c r="A38" s="216" t="s">
        <v>168</v>
      </c>
      <c r="B38" s="460"/>
      <c r="C38" s="608"/>
      <c r="D38" s="609"/>
    </row>
    <row r="39" spans="1:4" x14ac:dyDescent="0.2">
      <c r="A39" s="216" t="s">
        <v>169</v>
      </c>
      <c r="B39" s="214" t="s">
        <v>401</v>
      </c>
      <c r="C39" s="608"/>
      <c r="D39" s="609"/>
    </row>
    <row r="40" spans="1:4" x14ac:dyDescent="0.2">
      <c r="A40" s="216" t="s">
        <v>402</v>
      </c>
      <c r="B40" s="461"/>
      <c r="C40" s="610"/>
      <c r="D40" s="611"/>
    </row>
    <row r="41" spans="1:4" ht="15" x14ac:dyDescent="0.2">
      <c r="A41" s="216" t="s">
        <v>277</v>
      </c>
      <c r="B41" s="261">
        <f>B40*D52</f>
        <v>0</v>
      </c>
      <c r="C41" s="230"/>
      <c r="D41" s="264"/>
    </row>
    <row r="42" spans="1:4" x14ac:dyDescent="0.2">
      <c r="A42" s="263"/>
      <c r="B42" s="263"/>
      <c r="C42" s="263"/>
      <c r="D42" s="263"/>
    </row>
    <row r="43" spans="1:4" x14ac:dyDescent="0.2">
      <c r="A43" s="213"/>
      <c r="B43" s="271" t="s">
        <v>243</v>
      </c>
      <c r="C43" s="270"/>
      <c r="D43" s="213" t="s">
        <v>172</v>
      </c>
    </row>
    <row r="44" spans="1:4" x14ac:dyDescent="0.2">
      <c r="A44" s="266"/>
      <c r="B44" s="262" t="s">
        <v>144</v>
      </c>
      <c r="C44" s="267"/>
      <c r="D44" s="268">
        <f>'FATOR K'!K8</f>
        <v>0</v>
      </c>
    </row>
    <row r="45" spans="1:4" x14ac:dyDescent="0.2">
      <c r="A45" s="266"/>
      <c r="B45" s="262" t="s">
        <v>145</v>
      </c>
      <c r="C45" s="267"/>
      <c r="D45" s="268">
        <f>'FATOR K'!K9</f>
        <v>0</v>
      </c>
    </row>
    <row r="46" spans="1:4" x14ac:dyDescent="0.2">
      <c r="A46" s="266"/>
      <c r="B46" s="262" t="s">
        <v>146</v>
      </c>
      <c r="C46" s="267"/>
      <c r="D46" s="268">
        <f>'FATOR K'!K10</f>
        <v>0</v>
      </c>
    </row>
    <row r="47" spans="1:4" x14ac:dyDescent="0.2">
      <c r="A47" s="266"/>
      <c r="B47" s="262" t="s">
        <v>147</v>
      </c>
      <c r="C47" s="269">
        <f>'FATOR K'!$J$11</f>
        <v>0</v>
      </c>
      <c r="D47" s="243"/>
    </row>
    <row r="48" spans="1:4" x14ac:dyDescent="0.2">
      <c r="A48" s="266"/>
      <c r="B48" s="262" t="s">
        <v>148</v>
      </c>
      <c r="C48" s="268">
        <f>'FATOR K'!$J$12</f>
        <v>0</v>
      </c>
      <c r="D48" s="247"/>
    </row>
    <row r="49" spans="1:4" x14ac:dyDescent="0.2">
      <c r="A49" s="266"/>
      <c r="B49" s="262" t="s">
        <v>149</v>
      </c>
      <c r="C49" s="268">
        <f>'FATOR K'!$J$13</f>
        <v>0</v>
      </c>
      <c r="D49" s="247"/>
    </row>
    <row r="50" spans="1:4" x14ac:dyDescent="0.2">
      <c r="A50" s="254"/>
      <c r="B50" s="262" t="s">
        <v>150</v>
      </c>
      <c r="C50" s="268">
        <f>'FATOR K'!$J$14</f>
        <v>0</v>
      </c>
      <c r="D50" s="239"/>
    </row>
    <row r="51" spans="1:4" x14ac:dyDescent="0.2">
      <c r="A51" s="203"/>
      <c r="B51" s="203"/>
      <c r="D51" s="203"/>
    </row>
    <row r="52" spans="1:4" x14ac:dyDescent="0.2">
      <c r="A52" s="546" t="s">
        <v>161</v>
      </c>
      <c r="B52" s="546"/>
      <c r="C52" s="270"/>
      <c r="D52" s="255">
        <f>(1+D45)*(1+D46)</f>
        <v>1</v>
      </c>
    </row>
  </sheetData>
  <mergeCells count="7">
    <mergeCell ref="B1:D1"/>
    <mergeCell ref="A3:D3"/>
    <mergeCell ref="B9:D9"/>
    <mergeCell ref="A13:D13"/>
    <mergeCell ref="A52:B52"/>
    <mergeCell ref="A23:D23"/>
    <mergeCell ref="A33:D33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4">
    <tabColor theme="0"/>
    <pageSetUpPr fitToPage="1"/>
  </sheetPr>
  <dimension ref="A1:J69"/>
  <sheetViews>
    <sheetView workbookViewId="0">
      <selection activeCell="D40" sqref="D39:D40"/>
    </sheetView>
  </sheetViews>
  <sheetFormatPr defaultColWidth="8.42578125" defaultRowHeight="15.75" x14ac:dyDescent="0.25"/>
  <cols>
    <col min="1" max="1" width="19.5703125" style="457" customWidth="1"/>
    <col min="2" max="9" width="9.42578125" style="457" customWidth="1"/>
    <col min="10" max="10" width="13" style="457" customWidth="1"/>
    <col min="11" max="16384" width="8.42578125" style="55"/>
  </cols>
  <sheetData>
    <row r="1" spans="1:10" ht="19.899999999999999" customHeight="1" x14ac:dyDescent="0.25">
      <c r="A1" s="452" t="s">
        <v>3</v>
      </c>
      <c r="B1" s="488" t="s">
        <v>4</v>
      </c>
      <c r="C1" s="488"/>
      <c r="D1" s="488"/>
      <c r="E1" s="488"/>
      <c r="F1" s="488"/>
      <c r="G1" s="488"/>
      <c r="H1" s="488"/>
      <c r="I1" s="488"/>
      <c r="J1" s="488"/>
    </row>
    <row r="2" spans="1:10" ht="15" customHeight="1" x14ac:dyDescent="0.25">
      <c r="A2" s="453"/>
      <c r="B2" s="454"/>
      <c r="C2" s="454"/>
      <c r="D2" s="454"/>
      <c r="E2" s="454"/>
      <c r="F2" s="454"/>
      <c r="G2" s="454"/>
      <c r="H2" s="454"/>
      <c r="I2" s="454"/>
      <c r="J2" s="454"/>
    </row>
    <row r="3" spans="1:10" ht="14.45" customHeight="1" x14ac:dyDescent="0.25">
      <c r="A3" s="487" t="s">
        <v>5</v>
      </c>
      <c r="B3" s="486" t="s">
        <v>6</v>
      </c>
      <c r="C3" s="486"/>
      <c r="D3" s="486"/>
      <c r="E3" s="486"/>
      <c r="F3" s="486"/>
      <c r="G3" s="486"/>
      <c r="H3" s="486"/>
      <c r="I3" s="486"/>
      <c r="J3" s="486"/>
    </row>
    <row r="4" spans="1:10" ht="14.45" customHeight="1" x14ac:dyDescent="0.25">
      <c r="A4" s="487"/>
      <c r="B4" s="486"/>
      <c r="C4" s="486"/>
      <c r="D4" s="486"/>
      <c r="E4" s="486"/>
      <c r="F4" s="486"/>
      <c r="G4" s="486"/>
      <c r="H4" s="486"/>
      <c r="I4" s="486"/>
      <c r="J4" s="486"/>
    </row>
    <row r="5" spans="1:10" ht="14.45" customHeight="1" x14ac:dyDescent="0.25">
      <c r="A5" s="487"/>
      <c r="B5" s="486"/>
      <c r="C5" s="486"/>
      <c r="D5" s="486"/>
      <c r="E5" s="486"/>
      <c r="F5" s="486"/>
      <c r="G5" s="486"/>
      <c r="H5" s="486"/>
      <c r="I5" s="486"/>
      <c r="J5" s="486"/>
    </row>
    <row r="6" spans="1:10" ht="14.65" customHeight="1" x14ac:dyDescent="0.25">
      <c r="A6" s="487"/>
      <c r="B6" s="486"/>
      <c r="C6" s="486"/>
      <c r="D6" s="486"/>
      <c r="E6" s="486"/>
      <c r="F6" s="486"/>
      <c r="G6" s="486"/>
      <c r="H6" s="486"/>
      <c r="I6" s="486"/>
      <c r="J6" s="486"/>
    </row>
    <row r="7" spans="1:10" ht="14.45" customHeight="1" x14ac:dyDescent="0.25">
      <c r="A7" s="487" t="s">
        <v>7</v>
      </c>
      <c r="B7" s="489" t="s">
        <v>8</v>
      </c>
      <c r="C7" s="489"/>
      <c r="D7" s="489"/>
      <c r="E7" s="489"/>
      <c r="F7" s="489"/>
      <c r="G7" s="489"/>
      <c r="H7" s="489"/>
      <c r="I7" s="489"/>
      <c r="J7" s="489"/>
    </row>
    <row r="8" spans="1:10" ht="14.65" customHeight="1" x14ac:dyDescent="0.25">
      <c r="A8" s="487"/>
      <c r="B8" s="489"/>
      <c r="C8" s="489"/>
      <c r="D8" s="489"/>
      <c r="E8" s="489"/>
      <c r="F8" s="489"/>
      <c r="G8" s="489"/>
      <c r="H8" s="489"/>
      <c r="I8" s="489"/>
      <c r="J8" s="489"/>
    </row>
    <row r="9" spans="1:10" ht="14.65" customHeight="1" x14ac:dyDescent="0.25">
      <c r="A9" s="487"/>
      <c r="B9" s="489"/>
      <c r="C9" s="489"/>
      <c r="D9" s="489"/>
      <c r="E9" s="489"/>
      <c r="F9" s="489"/>
      <c r="G9" s="489"/>
      <c r="H9" s="489"/>
      <c r="I9" s="489"/>
      <c r="J9" s="489"/>
    </row>
    <row r="10" spans="1:10" ht="14.65" customHeight="1" x14ac:dyDescent="0.25">
      <c r="A10" s="487"/>
      <c r="B10" s="489"/>
      <c r="C10" s="489"/>
      <c r="D10" s="489"/>
      <c r="E10" s="489"/>
      <c r="F10" s="489"/>
      <c r="G10" s="489"/>
      <c r="H10" s="489"/>
      <c r="I10" s="489"/>
      <c r="J10" s="489"/>
    </row>
    <row r="11" spans="1:10" ht="14.65" customHeight="1" x14ac:dyDescent="0.25">
      <c r="A11" s="487"/>
      <c r="B11" s="489"/>
      <c r="C11" s="489"/>
      <c r="D11" s="489"/>
      <c r="E11" s="489"/>
      <c r="F11" s="489"/>
      <c r="G11" s="489"/>
      <c r="H11" s="489"/>
      <c r="I11" s="489"/>
      <c r="J11" s="489"/>
    </row>
    <row r="12" spans="1:10" ht="14.45" customHeight="1" x14ac:dyDescent="0.25">
      <c r="A12" s="487" t="s">
        <v>9</v>
      </c>
      <c r="B12" s="486" t="s">
        <v>10</v>
      </c>
      <c r="C12" s="486"/>
      <c r="D12" s="486"/>
      <c r="E12" s="486"/>
      <c r="F12" s="486"/>
      <c r="G12" s="486"/>
      <c r="H12" s="486"/>
      <c r="I12" s="486"/>
      <c r="J12" s="486"/>
    </row>
    <row r="13" spans="1:10" ht="14.65" customHeight="1" x14ac:dyDescent="0.25">
      <c r="A13" s="487"/>
      <c r="B13" s="486"/>
      <c r="C13" s="486"/>
      <c r="D13" s="486"/>
      <c r="E13" s="486"/>
      <c r="F13" s="486"/>
      <c r="G13" s="486"/>
      <c r="H13" s="486"/>
      <c r="I13" s="486"/>
      <c r="J13" s="486"/>
    </row>
    <row r="14" spans="1:10" ht="14.65" customHeight="1" x14ac:dyDescent="0.25">
      <c r="A14" s="487"/>
      <c r="B14" s="486"/>
      <c r="C14" s="486"/>
      <c r="D14" s="486"/>
      <c r="E14" s="486"/>
      <c r="F14" s="486"/>
      <c r="G14" s="486"/>
      <c r="H14" s="486"/>
      <c r="I14" s="486"/>
      <c r="J14" s="486"/>
    </row>
    <row r="15" spans="1:10" ht="14.65" customHeight="1" x14ac:dyDescent="0.25">
      <c r="A15" s="487"/>
      <c r="B15" s="486"/>
      <c r="C15" s="486"/>
      <c r="D15" s="486"/>
      <c r="E15" s="486"/>
      <c r="F15" s="486"/>
      <c r="G15" s="486"/>
      <c r="H15" s="486"/>
      <c r="I15" s="486"/>
      <c r="J15" s="486"/>
    </row>
    <row r="16" spans="1:10" ht="14.65" customHeight="1" x14ac:dyDescent="0.25">
      <c r="A16" s="487" t="s">
        <v>11</v>
      </c>
      <c r="B16" s="486" t="s">
        <v>12</v>
      </c>
      <c r="C16" s="486"/>
      <c r="D16" s="486"/>
      <c r="E16" s="486"/>
      <c r="F16" s="486"/>
      <c r="G16" s="486"/>
      <c r="H16" s="486"/>
      <c r="I16" s="486"/>
      <c r="J16" s="486"/>
    </row>
    <row r="17" spans="1:10" ht="14.65" customHeight="1" x14ac:dyDescent="0.25">
      <c r="A17" s="487"/>
      <c r="B17" s="486"/>
      <c r="C17" s="486"/>
      <c r="D17" s="486"/>
      <c r="E17" s="486"/>
      <c r="F17" s="486"/>
      <c r="G17" s="486"/>
      <c r="H17" s="486"/>
      <c r="I17" s="486"/>
      <c r="J17" s="486"/>
    </row>
    <row r="18" spans="1:10" ht="14.65" customHeight="1" x14ac:dyDescent="0.25">
      <c r="A18" s="487"/>
      <c r="B18" s="486"/>
      <c r="C18" s="486"/>
      <c r="D18" s="486"/>
      <c r="E18" s="486"/>
      <c r="F18" s="486"/>
      <c r="G18" s="486"/>
      <c r="H18" s="486"/>
      <c r="I18" s="486"/>
      <c r="J18" s="486"/>
    </row>
    <row r="19" spans="1:10" ht="14.65" customHeight="1" x14ac:dyDescent="0.25">
      <c r="A19" s="487"/>
      <c r="B19" s="486"/>
      <c r="C19" s="486"/>
      <c r="D19" s="486"/>
      <c r="E19" s="486"/>
      <c r="F19" s="486"/>
      <c r="G19" s="486"/>
      <c r="H19" s="486"/>
      <c r="I19" s="486"/>
      <c r="J19" s="486"/>
    </row>
    <row r="20" spans="1:10" ht="14.65" customHeight="1" x14ac:dyDescent="0.25">
      <c r="A20" s="487"/>
      <c r="B20" s="486"/>
      <c r="C20" s="486"/>
      <c r="D20" s="486"/>
      <c r="E20" s="486"/>
      <c r="F20" s="486"/>
      <c r="G20" s="486"/>
      <c r="H20" s="486"/>
      <c r="I20" s="486"/>
      <c r="J20" s="486"/>
    </row>
    <row r="21" spans="1:10" ht="14.65" customHeight="1" x14ac:dyDescent="0.25">
      <c r="A21" s="487" t="s">
        <v>13</v>
      </c>
      <c r="B21" s="486" t="s">
        <v>14</v>
      </c>
      <c r="C21" s="486"/>
      <c r="D21" s="486"/>
      <c r="E21" s="486"/>
      <c r="F21" s="486"/>
      <c r="G21" s="486"/>
      <c r="H21" s="486"/>
      <c r="I21" s="486"/>
      <c r="J21" s="486"/>
    </row>
    <row r="22" spans="1:10" ht="20.25" customHeight="1" x14ac:dyDescent="0.25">
      <c r="A22" s="487"/>
      <c r="B22" s="486"/>
      <c r="C22" s="486"/>
      <c r="D22" s="486"/>
      <c r="E22" s="486"/>
      <c r="F22" s="486"/>
      <c r="G22" s="486"/>
      <c r="H22" s="486"/>
      <c r="I22" s="486"/>
      <c r="J22" s="486"/>
    </row>
    <row r="23" spans="1:10" ht="14.65" customHeight="1" x14ac:dyDescent="0.25">
      <c r="A23" s="487" t="s">
        <v>15</v>
      </c>
      <c r="B23" s="486" t="s">
        <v>16</v>
      </c>
      <c r="C23" s="486"/>
      <c r="D23" s="486"/>
      <c r="E23" s="486"/>
      <c r="F23" s="486"/>
      <c r="G23" s="486"/>
      <c r="H23" s="486"/>
      <c r="I23" s="486"/>
      <c r="J23" s="486"/>
    </row>
    <row r="24" spans="1:10" ht="14.65" customHeight="1" x14ac:dyDescent="0.25">
      <c r="A24" s="487"/>
      <c r="B24" s="486"/>
      <c r="C24" s="486"/>
      <c r="D24" s="486"/>
      <c r="E24" s="486"/>
      <c r="F24" s="486"/>
      <c r="G24" s="486"/>
      <c r="H24" s="486"/>
      <c r="I24" s="486"/>
      <c r="J24" s="486"/>
    </row>
    <row r="25" spans="1:10" ht="14.65" customHeight="1" x14ac:dyDescent="0.25">
      <c r="A25" s="487"/>
      <c r="B25" s="486"/>
      <c r="C25" s="486"/>
      <c r="D25" s="486"/>
      <c r="E25" s="486"/>
      <c r="F25" s="486"/>
      <c r="G25" s="486"/>
      <c r="H25" s="486"/>
      <c r="I25" s="486"/>
      <c r="J25" s="486"/>
    </row>
    <row r="26" spans="1:10" ht="14.65" customHeight="1" x14ac:dyDescent="0.25">
      <c r="A26" s="487"/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4.65" customHeight="1" x14ac:dyDescent="0.25">
      <c r="A27" s="487"/>
      <c r="B27" s="486"/>
      <c r="C27" s="486"/>
      <c r="D27" s="486"/>
      <c r="E27" s="486"/>
      <c r="F27" s="486"/>
      <c r="G27" s="486"/>
      <c r="H27" s="486"/>
      <c r="I27" s="486"/>
      <c r="J27" s="486"/>
    </row>
    <row r="28" spans="1:10" ht="14.65" customHeight="1" x14ac:dyDescent="0.25">
      <c r="A28" s="487"/>
      <c r="B28" s="486"/>
      <c r="C28" s="486"/>
      <c r="D28" s="486"/>
      <c r="E28" s="486"/>
      <c r="F28" s="486"/>
      <c r="G28" s="486"/>
      <c r="H28" s="486"/>
      <c r="I28" s="486"/>
      <c r="J28" s="486"/>
    </row>
    <row r="29" spans="1:10" ht="0.75" customHeight="1" x14ac:dyDescent="0.25">
      <c r="A29" s="487"/>
      <c r="B29" s="486"/>
      <c r="C29" s="486"/>
      <c r="D29" s="486"/>
      <c r="E29" s="486"/>
      <c r="F29" s="486"/>
      <c r="G29" s="486"/>
      <c r="H29" s="486"/>
      <c r="I29" s="486"/>
      <c r="J29" s="486"/>
    </row>
    <row r="30" spans="1:10" ht="14.25" hidden="1" customHeight="1" x14ac:dyDescent="0.25">
      <c r="A30" s="487"/>
      <c r="B30" s="486"/>
      <c r="C30" s="486"/>
      <c r="D30" s="486"/>
      <c r="E30" s="486"/>
      <c r="F30" s="486"/>
      <c r="G30" s="486"/>
      <c r="H30" s="486"/>
      <c r="I30" s="486"/>
      <c r="J30" s="486"/>
    </row>
    <row r="31" spans="1:10" ht="14.65" customHeight="1" x14ac:dyDescent="0.25">
      <c r="A31" s="487" t="s">
        <v>17</v>
      </c>
      <c r="B31" s="486" t="s">
        <v>18</v>
      </c>
      <c r="C31" s="486"/>
      <c r="D31" s="486"/>
      <c r="E31" s="486"/>
      <c r="F31" s="486"/>
      <c r="G31" s="486"/>
      <c r="H31" s="486"/>
      <c r="I31" s="486"/>
      <c r="J31" s="486"/>
    </row>
    <row r="32" spans="1:10" ht="14.65" customHeight="1" x14ac:dyDescent="0.25">
      <c r="A32" s="487"/>
      <c r="B32" s="486"/>
      <c r="C32" s="486"/>
      <c r="D32" s="486"/>
      <c r="E32" s="486"/>
      <c r="F32" s="486"/>
      <c r="G32" s="486"/>
      <c r="H32" s="486"/>
      <c r="I32" s="486"/>
      <c r="J32" s="486"/>
    </row>
    <row r="33" spans="1:10" ht="14.65" customHeight="1" x14ac:dyDescent="0.25">
      <c r="A33" s="487"/>
      <c r="B33" s="486"/>
      <c r="C33" s="486"/>
      <c r="D33" s="486"/>
      <c r="E33" s="486"/>
      <c r="F33" s="486"/>
      <c r="G33" s="486"/>
      <c r="H33" s="486"/>
      <c r="I33" s="486"/>
      <c r="J33" s="486"/>
    </row>
    <row r="34" spans="1:10" ht="12" customHeight="1" x14ac:dyDescent="0.25">
      <c r="A34" s="487"/>
      <c r="B34" s="486"/>
      <c r="C34" s="486"/>
      <c r="D34" s="486"/>
      <c r="E34" s="486"/>
      <c r="F34" s="486"/>
      <c r="G34" s="486"/>
      <c r="H34" s="486"/>
      <c r="I34" s="486"/>
      <c r="J34" s="486"/>
    </row>
    <row r="35" spans="1:10" ht="14.25" hidden="1" customHeight="1" x14ac:dyDescent="0.25">
      <c r="A35" s="487"/>
      <c r="B35" s="486"/>
      <c r="C35" s="486"/>
      <c r="D35" s="486"/>
      <c r="E35" s="486"/>
      <c r="F35" s="486"/>
      <c r="G35" s="486"/>
      <c r="H35" s="486"/>
      <c r="I35" s="486"/>
      <c r="J35" s="486"/>
    </row>
    <row r="36" spans="1:10" ht="14.25" hidden="1" customHeight="1" x14ac:dyDescent="0.25">
      <c r="A36" s="487"/>
      <c r="B36" s="486"/>
      <c r="C36" s="486"/>
      <c r="D36" s="486"/>
      <c r="E36" s="486"/>
      <c r="F36" s="486"/>
      <c r="G36" s="486"/>
      <c r="H36" s="486"/>
      <c r="I36" s="486"/>
      <c r="J36" s="486"/>
    </row>
    <row r="37" spans="1:10" ht="14.65" customHeight="1" x14ac:dyDescent="0.25">
      <c r="A37" s="455"/>
      <c r="B37" s="456"/>
      <c r="C37" s="456"/>
      <c r="D37" s="456"/>
      <c r="E37" s="456"/>
      <c r="F37" s="456"/>
      <c r="G37" s="456"/>
      <c r="H37" s="456"/>
      <c r="I37" s="456"/>
      <c r="J37" s="456"/>
    </row>
    <row r="38" spans="1:10" ht="14.65" customHeight="1" x14ac:dyDescent="0.25">
      <c r="B38" s="458"/>
      <c r="C38" s="458"/>
      <c r="D38" s="458"/>
      <c r="E38" s="458"/>
      <c r="F38" s="458"/>
      <c r="G38" s="458"/>
      <c r="H38" s="458"/>
      <c r="I38" s="458"/>
      <c r="J38" s="458"/>
    </row>
    <row r="39" spans="1:10" ht="14.65" customHeight="1" x14ac:dyDescent="0.25"/>
    <row r="40" spans="1:10" ht="14.65" customHeight="1" x14ac:dyDescent="0.25"/>
    <row r="41" spans="1:10" ht="14.65" customHeight="1" x14ac:dyDescent="0.25"/>
    <row r="42" spans="1:10" ht="14.65" customHeight="1" x14ac:dyDescent="0.25"/>
    <row r="43" spans="1:10" ht="14.65" customHeight="1" x14ac:dyDescent="0.25"/>
    <row r="44" spans="1:10" ht="14.65" customHeight="1" x14ac:dyDescent="0.25"/>
    <row r="45" spans="1:10" ht="14.65" customHeight="1" x14ac:dyDescent="0.25"/>
    <row r="46" spans="1:10" ht="14.65" customHeight="1" x14ac:dyDescent="0.25"/>
    <row r="47" spans="1:10" ht="14.65" customHeight="1" x14ac:dyDescent="0.25"/>
    <row r="48" spans="1:10" ht="14.65" customHeight="1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</sheetData>
  <mergeCells count="15">
    <mergeCell ref="B1:J1"/>
    <mergeCell ref="A7:A11"/>
    <mergeCell ref="B7:J11"/>
    <mergeCell ref="A3:A6"/>
    <mergeCell ref="B3:J6"/>
    <mergeCell ref="B31:J36"/>
    <mergeCell ref="A31:A36"/>
    <mergeCell ref="A12:A15"/>
    <mergeCell ref="A16:A20"/>
    <mergeCell ref="A21:A22"/>
    <mergeCell ref="A23:A30"/>
    <mergeCell ref="B16:J20"/>
    <mergeCell ref="B23:J30"/>
    <mergeCell ref="B12:J15"/>
    <mergeCell ref="B21:J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orientation="portrait" horizontalDpi="300" verticalDpi="300" r:id="rId1"/>
  <headerFooter>
    <oddFooter>Página &amp;P&amp;R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7"/>
  <dimension ref="A1:P82"/>
  <sheetViews>
    <sheetView workbookViewId="0">
      <selection sqref="A1:G9"/>
    </sheetView>
  </sheetViews>
  <sheetFormatPr defaultColWidth="8.7109375" defaultRowHeight="12.75" x14ac:dyDescent="0.2"/>
  <cols>
    <col min="1" max="1" width="6.42578125" customWidth="1"/>
    <col min="2" max="2" width="56.7109375" customWidth="1"/>
    <col min="3" max="3" width="10.140625" customWidth="1"/>
    <col min="4" max="4" width="5" customWidth="1"/>
    <col min="5" max="5" width="6.7109375" customWidth="1"/>
    <col min="6" max="6" width="11.71093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7109375" style="42" bestFit="1" customWidth="1"/>
    <col min="14" max="14" width="11.140625" bestFit="1" customWidth="1"/>
    <col min="15" max="16" width="9.28515625" bestFit="1" customWidth="1"/>
  </cols>
  <sheetData>
    <row r="1" spans="1:7" x14ac:dyDescent="0.2">
      <c r="A1" s="563"/>
      <c r="B1" s="563"/>
      <c r="C1" s="563"/>
      <c r="D1" s="563"/>
      <c r="E1" s="563"/>
      <c r="F1" s="563"/>
      <c r="G1" s="563"/>
    </row>
    <row r="2" spans="1:7" x14ac:dyDescent="0.2">
      <c r="A2" s="563"/>
      <c r="B2" s="563"/>
      <c r="C2" s="563"/>
      <c r="D2" s="563"/>
      <c r="E2" s="563"/>
      <c r="F2" s="563"/>
      <c r="G2" s="563"/>
    </row>
    <row r="3" spans="1:7" x14ac:dyDescent="0.2">
      <c r="A3" s="563"/>
      <c r="B3" s="563"/>
      <c r="C3" s="563"/>
      <c r="D3" s="563"/>
      <c r="E3" s="563"/>
      <c r="F3" s="563"/>
      <c r="G3" s="563"/>
    </row>
    <row r="4" spans="1:7" x14ac:dyDescent="0.2">
      <c r="A4" s="563"/>
      <c r="B4" s="563"/>
      <c r="C4" s="563"/>
      <c r="D4" s="563"/>
      <c r="E4" s="563"/>
      <c r="F4" s="563"/>
      <c r="G4" s="563"/>
    </row>
    <row r="5" spans="1:7" x14ac:dyDescent="0.2">
      <c r="A5" s="563"/>
      <c r="B5" s="563"/>
      <c r="C5" s="563"/>
      <c r="D5" s="563"/>
      <c r="E5" s="563"/>
      <c r="F5" s="563"/>
      <c r="G5" s="563"/>
    </row>
    <row r="6" spans="1:7" x14ac:dyDescent="0.2">
      <c r="A6" s="563"/>
      <c r="B6" s="563"/>
      <c r="C6" s="563"/>
      <c r="D6" s="563"/>
      <c r="E6" s="563"/>
      <c r="F6" s="563"/>
      <c r="G6" s="563"/>
    </row>
    <row r="7" spans="1:7" x14ac:dyDescent="0.2">
      <c r="A7" s="563"/>
      <c r="B7" s="563"/>
      <c r="C7" s="563"/>
      <c r="D7" s="563"/>
      <c r="E7" s="563"/>
      <c r="F7" s="563"/>
      <c r="G7" s="563"/>
    </row>
    <row r="8" spans="1:7" x14ac:dyDescent="0.2">
      <c r="A8" s="563"/>
      <c r="B8" s="563"/>
      <c r="C8" s="563"/>
      <c r="D8" s="563"/>
      <c r="E8" s="563"/>
      <c r="F8" s="563"/>
      <c r="G8" s="563"/>
    </row>
    <row r="9" spans="1:7" x14ac:dyDescent="0.2">
      <c r="A9" s="563"/>
      <c r="B9" s="563"/>
      <c r="C9" s="563"/>
      <c r="D9" s="563"/>
      <c r="E9" s="563"/>
      <c r="F9" s="563"/>
      <c r="G9" s="563"/>
    </row>
    <row r="10" spans="1:7" x14ac:dyDescent="0.2">
      <c r="A10" s="564" t="s">
        <v>306</v>
      </c>
      <c r="B10" s="564"/>
      <c r="C10" s="564"/>
      <c r="D10" s="564"/>
      <c r="E10" s="564"/>
      <c r="F10" s="564"/>
      <c r="G10" s="564"/>
    </row>
    <row r="11" spans="1:7" x14ac:dyDescent="0.2">
      <c r="A11" s="564" t="s">
        <v>307</v>
      </c>
      <c r="B11" s="564"/>
      <c r="C11" s="564"/>
      <c r="D11" s="564"/>
      <c r="E11" s="564"/>
      <c r="F11" s="564"/>
      <c r="G11" s="564"/>
    </row>
    <row r="12" spans="1:7" x14ac:dyDescent="0.2">
      <c r="A12" s="35"/>
      <c r="B12" s="35"/>
      <c r="C12" s="35"/>
      <c r="D12" s="35"/>
      <c r="E12" s="35"/>
      <c r="F12" s="35"/>
      <c r="G12" s="35"/>
    </row>
    <row r="13" spans="1:7" x14ac:dyDescent="0.2">
      <c r="A13" s="35"/>
      <c r="B13" s="564" t="s">
        <v>308</v>
      </c>
      <c r="C13" s="564"/>
      <c r="D13" s="564"/>
      <c r="E13" s="564"/>
      <c r="F13" s="564"/>
      <c r="G13" s="51" t="s">
        <v>309</v>
      </c>
    </row>
    <row r="14" spans="1:7" ht="21.75" customHeight="1" thickBot="1" x14ac:dyDescent="0.25">
      <c r="A14" s="565" t="s">
        <v>310</v>
      </c>
      <c r="B14" s="565"/>
      <c r="C14" s="565"/>
      <c r="D14" s="565"/>
      <c r="E14" s="565"/>
      <c r="F14" s="565"/>
      <c r="G14" s="565"/>
    </row>
    <row r="15" spans="1:7" x14ac:dyDescent="0.2">
      <c r="A15" s="573" t="s">
        <v>25</v>
      </c>
      <c r="B15" s="573" t="s">
        <v>28</v>
      </c>
      <c r="C15" s="573" t="s">
        <v>166</v>
      </c>
      <c r="D15" s="573" t="s">
        <v>311</v>
      </c>
      <c r="E15" s="573" t="s">
        <v>312</v>
      </c>
      <c r="F15" s="36" t="s">
        <v>313</v>
      </c>
      <c r="G15" s="566" t="s">
        <v>66</v>
      </c>
    </row>
    <row r="16" spans="1:7" ht="13.5" thickBot="1" x14ac:dyDescent="0.25">
      <c r="A16" s="574"/>
      <c r="B16" s="574"/>
      <c r="C16" s="574"/>
      <c r="D16" s="574"/>
      <c r="E16" s="574"/>
      <c r="F16" s="19" t="s">
        <v>314</v>
      </c>
      <c r="G16" s="567"/>
    </row>
    <row r="17" spans="1:16" x14ac:dyDescent="0.2">
      <c r="A17" s="12">
        <v>0</v>
      </c>
      <c r="B17" s="572" t="s">
        <v>315</v>
      </c>
      <c r="C17" s="572"/>
      <c r="D17" s="572"/>
      <c r="E17" s="13"/>
      <c r="F17" s="13"/>
      <c r="G17" s="14" t="e">
        <f>SUM(G18:G20)</f>
        <v>#REF!</v>
      </c>
      <c r="I17" s="79" t="s">
        <v>316</v>
      </c>
      <c r="J17" s="79" t="s">
        <v>317</v>
      </c>
      <c r="K17" s="79" t="s">
        <v>318</v>
      </c>
    </row>
    <row r="18" spans="1:16" ht="24" customHeight="1" x14ac:dyDescent="0.2">
      <c r="A18" s="5" t="s">
        <v>319</v>
      </c>
      <c r="B18" s="6" t="e">
        <f>IF(C18="","",VLOOKUP(C18,#REF!,2,FALSE))</f>
        <v>#REF!</v>
      </c>
      <c r="C18" s="7" t="s">
        <v>320</v>
      </c>
      <c r="D18" s="8" t="s">
        <v>321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2">
      <c r="A19" s="5" t="s">
        <v>322</v>
      </c>
      <c r="B19" s="6" t="e">
        <f>IF(C19="","",VLOOKUP(C19,#REF!,2,FALSE))</f>
        <v>#REF!</v>
      </c>
      <c r="C19" s="7" t="s">
        <v>323</v>
      </c>
      <c r="D19" s="8" t="s">
        <v>321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2">
      <c r="A20" s="5" t="s">
        <v>324</v>
      </c>
      <c r="B20" s="6" t="e">
        <f>IF(C20="","",VLOOKUP(C20,#REF!,2,FALSE))</f>
        <v>#REF!</v>
      </c>
      <c r="C20" s="7" t="s">
        <v>325</v>
      </c>
      <c r="D20" s="8" t="s">
        <v>321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2">
      <c r="A21" s="16">
        <v>1</v>
      </c>
      <c r="B21" s="568" t="s">
        <v>326</v>
      </c>
      <c r="C21" s="568"/>
      <c r="D21" s="568"/>
      <c r="E21" s="17"/>
      <c r="F21" s="17"/>
      <c r="G21" s="18" t="e">
        <f>SUM(G22:G29)</f>
        <v>#REF!</v>
      </c>
      <c r="H21" s="53"/>
      <c r="I21" s="79"/>
      <c r="J21" s="79"/>
      <c r="K21" s="79"/>
      <c r="L21" s="42">
        <v>1</v>
      </c>
      <c r="M21" s="80" t="s">
        <v>327</v>
      </c>
      <c r="N21" s="53"/>
      <c r="O21" s="53"/>
      <c r="P21" s="53"/>
    </row>
    <row r="22" spans="1:16" ht="12.75" customHeight="1" x14ac:dyDescent="0.2">
      <c r="A22" s="5" t="s">
        <v>36</v>
      </c>
      <c r="B22" s="6" t="s">
        <v>328</v>
      </c>
      <c r="C22" s="7"/>
      <c r="D22" s="8" t="s">
        <v>321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53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81">
        <f>N22/160</f>
        <v>23.248374999999999</v>
      </c>
      <c r="P22" s="81">
        <f>O22+O22*1.14</f>
        <v>49.751522499999993</v>
      </c>
    </row>
    <row r="23" spans="1:16" x14ac:dyDescent="0.2">
      <c r="A23" s="5" t="s">
        <v>38</v>
      </c>
      <c r="B23" s="6" t="s">
        <v>329</v>
      </c>
      <c r="C23" s="7"/>
      <c r="D23" s="8" t="s">
        <v>321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53"/>
      <c r="I23" s="28">
        <v>160</v>
      </c>
      <c r="J23" s="28">
        <v>1</v>
      </c>
      <c r="K23" s="28">
        <v>1</v>
      </c>
      <c r="N23" s="81">
        <v>2076</v>
      </c>
      <c r="O23" s="81">
        <f>N23/160</f>
        <v>12.975</v>
      </c>
      <c r="P23" s="81">
        <f>O23+O23*1.14</f>
        <v>27.766500000000001</v>
      </c>
    </row>
    <row r="24" spans="1:16" x14ac:dyDescent="0.2">
      <c r="A24" s="5" t="s">
        <v>39</v>
      </c>
      <c r="B24" s="6" t="s">
        <v>330</v>
      </c>
      <c r="C24" s="7"/>
      <c r="D24" s="8" t="s">
        <v>321</v>
      </c>
      <c r="E24" s="9">
        <f t="shared" si="1"/>
        <v>0</v>
      </c>
      <c r="F24" s="10">
        <v>53.9</v>
      </c>
      <c r="G24" s="11">
        <f t="shared" si="0"/>
        <v>0</v>
      </c>
      <c r="H24" s="53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2">
      <c r="A25" s="5" t="s">
        <v>40</v>
      </c>
      <c r="B25" s="6" t="e">
        <f>IF(C25="","",VLOOKUP(C25,#REF!,2,FALSE))</f>
        <v>#REF!</v>
      </c>
      <c r="C25" s="7" t="s">
        <v>331</v>
      </c>
      <c r="D25" s="8" t="s">
        <v>321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53"/>
      <c r="I25" s="28">
        <v>80</v>
      </c>
      <c r="J25" s="28">
        <v>1</v>
      </c>
      <c r="K25" s="79">
        <v>1</v>
      </c>
    </row>
    <row r="26" spans="1:16" x14ac:dyDescent="0.2">
      <c r="A26" s="5" t="s">
        <v>41</v>
      </c>
      <c r="B26" s="6" t="e">
        <f>IF(C26="","",VLOOKUP(C26,#REF!,2,FALSE))</f>
        <v>#REF!</v>
      </c>
      <c r="C26" s="7" t="s">
        <v>332</v>
      </c>
      <c r="D26" s="8" t="s">
        <v>321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53"/>
      <c r="I26" s="28">
        <v>160</v>
      </c>
      <c r="J26" s="28">
        <v>1</v>
      </c>
      <c r="K26" s="79">
        <v>1</v>
      </c>
    </row>
    <row r="27" spans="1:16" x14ac:dyDescent="0.2">
      <c r="A27" s="5" t="s">
        <v>42</v>
      </c>
      <c r="B27" s="6" t="e">
        <f>IF(C27="","",VLOOKUP(C27,#REF!,2,FALSE))</f>
        <v>#REF!</v>
      </c>
      <c r="C27" s="7" t="s">
        <v>333</v>
      </c>
      <c r="D27" s="8" t="s">
        <v>321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53"/>
      <c r="I27" s="28">
        <v>160</v>
      </c>
      <c r="J27" s="28">
        <v>1</v>
      </c>
      <c r="K27" s="79">
        <v>0</v>
      </c>
    </row>
    <row r="28" spans="1:16" x14ac:dyDescent="0.2">
      <c r="A28" s="5" t="s">
        <v>43</v>
      </c>
      <c r="B28" s="6" t="e">
        <f>IF(C28="","",VLOOKUP(C28,#REF!,2,FALSE))</f>
        <v>#REF!</v>
      </c>
      <c r="C28" s="7" t="s">
        <v>334</v>
      </c>
      <c r="D28" s="8" t="s">
        <v>321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53"/>
      <c r="I28" s="28">
        <v>160</v>
      </c>
      <c r="J28" s="28">
        <v>1</v>
      </c>
      <c r="K28" s="79">
        <v>0</v>
      </c>
    </row>
    <row r="29" spans="1:16" x14ac:dyDescent="0.2">
      <c r="A29" s="5" t="s">
        <v>44</v>
      </c>
      <c r="B29" s="6" t="e">
        <f>IF(C29="","",VLOOKUP(C29,#REF!,2,FALSE))</f>
        <v>#REF!</v>
      </c>
      <c r="C29" s="7" t="s">
        <v>335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53"/>
      <c r="I29" s="28">
        <v>160</v>
      </c>
      <c r="J29" s="28">
        <v>1</v>
      </c>
      <c r="K29" s="79">
        <v>0</v>
      </c>
    </row>
    <row r="30" spans="1:16" x14ac:dyDescent="0.2">
      <c r="A30" s="16">
        <v>2</v>
      </c>
      <c r="B30" s="568" t="s">
        <v>336</v>
      </c>
      <c r="C30" s="568"/>
      <c r="D30" s="568"/>
      <c r="E30" s="17"/>
      <c r="F30" s="17"/>
      <c r="G30" s="18" t="e">
        <f>SUM(G31:G39)</f>
        <v>#REF!</v>
      </c>
      <c r="H30" s="82"/>
      <c r="I30" s="79"/>
      <c r="J30" s="79"/>
      <c r="K30" s="79"/>
      <c r="L30" s="42">
        <v>1</v>
      </c>
      <c r="M30" s="80" t="s">
        <v>337</v>
      </c>
    </row>
    <row r="31" spans="1:16" ht="12" customHeight="1" x14ac:dyDescent="0.2">
      <c r="A31" s="5" t="s">
        <v>48</v>
      </c>
      <c r="B31" s="6" t="s">
        <v>328</v>
      </c>
      <c r="C31" s="7"/>
      <c r="D31" s="8" t="s">
        <v>321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82"/>
      <c r="I31" s="28">
        <v>40</v>
      </c>
      <c r="J31" s="28">
        <v>1</v>
      </c>
      <c r="K31" s="28">
        <v>1</v>
      </c>
      <c r="L31" s="28"/>
      <c r="M31" s="28"/>
    </row>
    <row r="32" spans="1:16" x14ac:dyDescent="0.2">
      <c r="A32" s="5" t="s">
        <v>49</v>
      </c>
      <c r="B32" s="6" t="s">
        <v>329</v>
      </c>
      <c r="C32" s="7"/>
      <c r="D32" s="8" t="s">
        <v>321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82"/>
      <c r="I32" s="28">
        <v>40</v>
      </c>
      <c r="J32" s="28">
        <v>1</v>
      </c>
      <c r="K32" s="28">
        <v>1</v>
      </c>
    </row>
    <row r="33" spans="1:13" x14ac:dyDescent="0.2">
      <c r="A33" s="5" t="s">
        <v>50</v>
      </c>
      <c r="B33" s="6" t="s">
        <v>330</v>
      </c>
      <c r="C33" s="7"/>
      <c r="D33" s="8" t="s">
        <v>321</v>
      </c>
      <c r="E33" s="9">
        <f t="shared" si="3"/>
        <v>40</v>
      </c>
      <c r="F33" s="10">
        <v>53.9</v>
      </c>
      <c r="G33" s="11">
        <f t="shared" si="2"/>
        <v>2156</v>
      </c>
      <c r="H33" s="82"/>
      <c r="I33" s="28">
        <v>40</v>
      </c>
      <c r="J33" s="28">
        <v>1</v>
      </c>
      <c r="K33" s="28">
        <v>1</v>
      </c>
    </row>
    <row r="34" spans="1:13" ht="12.75" customHeight="1" x14ac:dyDescent="0.2">
      <c r="A34" s="5" t="s">
        <v>51</v>
      </c>
      <c r="B34" s="6" t="e">
        <f>IF(C34="","",VLOOKUP(C34,#REF!,2,FALSE))</f>
        <v>#REF!</v>
      </c>
      <c r="C34" s="7" t="s">
        <v>331</v>
      </c>
      <c r="D34" s="8" t="s">
        <v>321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82"/>
      <c r="I34" s="28">
        <v>40</v>
      </c>
      <c r="J34" s="28">
        <v>1</v>
      </c>
      <c r="K34" s="28">
        <v>1</v>
      </c>
    </row>
    <row r="35" spans="1:13" x14ac:dyDescent="0.2">
      <c r="A35" s="5" t="s">
        <v>55</v>
      </c>
      <c r="B35" s="6" t="e">
        <f>IF(C35="","",VLOOKUP(C35,#REF!,2,FALSE))</f>
        <v>#REF!</v>
      </c>
      <c r="C35" s="7" t="s">
        <v>332</v>
      </c>
      <c r="D35" s="8" t="s">
        <v>321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82"/>
      <c r="I35" s="28">
        <v>80</v>
      </c>
      <c r="J35" s="28">
        <v>1</v>
      </c>
      <c r="K35" s="28">
        <v>1</v>
      </c>
    </row>
    <row r="36" spans="1:13" x14ac:dyDescent="0.2">
      <c r="A36" s="5" t="s">
        <v>57</v>
      </c>
      <c r="B36" s="6" t="e">
        <f>IF(C36="","",VLOOKUP(C36,#REF!,2,FALSE))</f>
        <v>#REF!</v>
      </c>
      <c r="C36" s="7" t="s">
        <v>333</v>
      </c>
      <c r="D36" s="8" t="s">
        <v>321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82"/>
      <c r="I36" s="28">
        <v>0</v>
      </c>
      <c r="J36" s="28">
        <v>1</v>
      </c>
      <c r="K36" s="28">
        <v>1</v>
      </c>
    </row>
    <row r="37" spans="1:13" x14ac:dyDescent="0.2">
      <c r="A37" s="5" t="s">
        <v>338</v>
      </c>
      <c r="B37" s="6" t="e">
        <f>IF(C37="","",VLOOKUP(C37,#REF!,2,FALSE))</f>
        <v>#REF!</v>
      </c>
      <c r="C37" s="7" t="s">
        <v>334</v>
      </c>
      <c r="D37" s="8" t="s">
        <v>321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82"/>
      <c r="I37" s="28">
        <v>40</v>
      </c>
      <c r="J37" s="28">
        <v>1</v>
      </c>
      <c r="K37" s="28">
        <v>1</v>
      </c>
    </row>
    <row r="38" spans="1:13" x14ac:dyDescent="0.2">
      <c r="A38" s="5" t="s">
        <v>339</v>
      </c>
      <c r="B38" s="6" t="e">
        <f>IF(C38="","",VLOOKUP(C38,#REF!,2,FALSE))</f>
        <v>#REF!</v>
      </c>
      <c r="C38" s="7" t="s">
        <v>335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82"/>
      <c r="I38" s="28">
        <v>80</v>
      </c>
      <c r="J38" s="28">
        <v>1</v>
      </c>
      <c r="K38" s="28">
        <v>1</v>
      </c>
    </row>
    <row r="39" spans="1:13" ht="24" customHeight="1" x14ac:dyDescent="0.2">
      <c r="A39" s="5" t="s">
        <v>340</v>
      </c>
      <c r="B39" s="6" t="e">
        <f>IF(C39="","",VLOOKUP(C39,#REF!,2,FALSE))</f>
        <v>#REF!</v>
      </c>
      <c r="C39" s="7" t="s">
        <v>341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82"/>
      <c r="I39" s="28">
        <v>40</v>
      </c>
      <c r="J39" s="28">
        <v>1</v>
      </c>
      <c r="K39" s="28">
        <v>1</v>
      </c>
    </row>
    <row r="40" spans="1:13" ht="24" customHeight="1" x14ac:dyDescent="0.2">
      <c r="A40" s="16">
        <v>3</v>
      </c>
      <c r="B40" s="571" t="s">
        <v>342</v>
      </c>
      <c r="C40" s="571"/>
      <c r="D40" s="571"/>
      <c r="E40" s="571"/>
      <c r="F40" s="571"/>
      <c r="G40" s="18" t="e">
        <f>SUM(G41:G50)</f>
        <v>#REF!</v>
      </c>
      <c r="H40" s="82"/>
      <c r="I40" s="79"/>
      <c r="J40" s="79"/>
      <c r="K40" s="79"/>
      <c r="L40" s="42">
        <v>1</v>
      </c>
      <c r="M40" s="80" t="s">
        <v>343</v>
      </c>
    </row>
    <row r="41" spans="1:13" x14ac:dyDescent="0.2">
      <c r="A41" s="5" t="s">
        <v>77</v>
      </c>
      <c r="B41" s="6" t="s">
        <v>328</v>
      </c>
      <c r="C41" s="7"/>
      <c r="D41" s="8" t="s">
        <v>321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82"/>
      <c r="I41" s="28">
        <v>40</v>
      </c>
      <c r="J41" s="28">
        <v>1</v>
      </c>
      <c r="K41" s="28">
        <v>1</v>
      </c>
      <c r="M41" s="28"/>
    </row>
    <row r="42" spans="1:13" x14ac:dyDescent="0.2">
      <c r="A42" s="5" t="s">
        <v>81</v>
      </c>
      <c r="B42" s="6" t="s">
        <v>329</v>
      </c>
      <c r="C42" s="7"/>
      <c r="D42" s="8" t="s">
        <v>321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82"/>
      <c r="I42" s="28">
        <v>40</v>
      </c>
      <c r="J42" s="28">
        <v>1</v>
      </c>
      <c r="K42" s="28">
        <v>1</v>
      </c>
      <c r="M42" s="28"/>
    </row>
    <row r="43" spans="1:13" x14ac:dyDescent="0.2">
      <c r="A43" s="5" t="s">
        <v>85</v>
      </c>
      <c r="B43" s="6" t="s">
        <v>330</v>
      </c>
      <c r="C43" s="7"/>
      <c r="D43" s="8" t="s">
        <v>321</v>
      </c>
      <c r="E43" s="9">
        <f t="shared" si="5"/>
        <v>40</v>
      </c>
      <c r="F43" s="10">
        <v>53.9</v>
      </c>
      <c r="G43" s="11">
        <f t="shared" si="4"/>
        <v>2156</v>
      </c>
      <c r="H43" s="82"/>
      <c r="I43" s="28">
        <v>40</v>
      </c>
      <c r="J43" s="28">
        <v>1</v>
      </c>
      <c r="K43" s="28">
        <v>1</v>
      </c>
      <c r="M43" s="28"/>
    </row>
    <row r="44" spans="1:13" ht="12.75" customHeight="1" x14ac:dyDescent="0.2">
      <c r="A44" s="5" t="s">
        <v>344</v>
      </c>
      <c r="B44" s="6" t="e">
        <f>IF(C44="","",VLOOKUP(C44,#REF!,2,FALSE))</f>
        <v>#REF!</v>
      </c>
      <c r="C44" s="7" t="s">
        <v>331</v>
      </c>
      <c r="D44" s="8" t="s">
        <v>321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82"/>
      <c r="I44" s="28">
        <v>160</v>
      </c>
      <c r="J44" s="28">
        <v>1</v>
      </c>
      <c r="K44" s="28">
        <v>1</v>
      </c>
      <c r="M44" s="28"/>
    </row>
    <row r="45" spans="1:13" x14ac:dyDescent="0.2">
      <c r="A45" s="5" t="s">
        <v>345</v>
      </c>
      <c r="B45" s="6" t="e">
        <f>IF(C45="","",VLOOKUP(C45,#REF!,2,FALSE))</f>
        <v>#REF!</v>
      </c>
      <c r="C45" s="7" t="s">
        <v>332</v>
      </c>
      <c r="D45" s="8" t="s">
        <v>321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82"/>
      <c r="I45" s="28">
        <v>160</v>
      </c>
      <c r="J45" s="28">
        <v>1</v>
      </c>
      <c r="K45" s="28">
        <v>2</v>
      </c>
      <c r="M45" s="28"/>
    </row>
    <row r="46" spans="1:13" x14ac:dyDescent="0.2">
      <c r="A46" s="5" t="s">
        <v>346</v>
      </c>
      <c r="B46" s="6" t="e">
        <f>IF(C46="","",VLOOKUP(C46,#REF!,2,FALSE))</f>
        <v>#REF!</v>
      </c>
      <c r="C46" s="34" t="s">
        <v>347</v>
      </c>
      <c r="D46" s="8" t="s">
        <v>321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82"/>
      <c r="I46" s="28">
        <v>160</v>
      </c>
      <c r="J46" s="28">
        <v>1</v>
      </c>
      <c r="K46" s="28">
        <v>1</v>
      </c>
      <c r="M46" s="28"/>
    </row>
    <row r="47" spans="1:13" x14ac:dyDescent="0.2">
      <c r="A47" s="5" t="s">
        <v>348</v>
      </c>
      <c r="B47" s="6" t="e">
        <f>IF(C47="","",VLOOKUP(C47,#REF!,2,FALSE))</f>
        <v>#REF!</v>
      </c>
      <c r="C47" s="7" t="s">
        <v>333</v>
      </c>
      <c r="D47" s="8" t="s">
        <v>321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82"/>
      <c r="I47" s="28">
        <v>160</v>
      </c>
      <c r="J47" s="28">
        <v>1</v>
      </c>
      <c r="K47" s="28">
        <v>1</v>
      </c>
      <c r="M47" s="28"/>
    </row>
    <row r="48" spans="1:13" x14ac:dyDescent="0.2">
      <c r="A48" s="5" t="s">
        <v>349</v>
      </c>
      <c r="B48" s="6" t="e">
        <f>IF(C48="","",VLOOKUP(C48,#REF!,2,FALSE))</f>
        <v>#REF!</v>
      </c>
      <c r="C48" s="7" t="s">
        <v>334</v>
      </c>
      <c r="D48" s="8" t="s">
        <v>321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82"/>
      <c r="I48" s="28">
        <v>80</v>
      </c>
      <c r="J48" s="28">
        <v>1</v>
      </c>
      <c r="K48" s="28">
        <v>1</v>
      </c>
      <c r="M48" s="28"/>
    </row>
    <row r="49" spans="1:15" x14ac:dyDescent="0.2">
      <c r="A49" s="5" t="s">
        <v>350</v>
      </c>
      <c r="B49" s="6" t="e">
        <f>IF(C49="","",VLOOKUP(C49,#REF!,2,FALSE))</f>
        <v>#REF!</v>
      </c>
      <c r="C49" s="7" t="s">
        <v>335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82"/>
      <c r="I49" s="28">
        <v>160</v>
      </c>
      <c r="J49" s="28">
        <v>1</v>
      </c>
      <c r="K49" s="28">
        <v>1</v>
      </c>
      <c r="M49" s="28"/>
    </row>
    <row r="50" spans="1:15" x14ac:dyDescent="0.2">
      <c r="A50" s="5" t="s">
        <v>351</v>
      </c>
      <c r="B50" s="6" t="e">
        <f>IF(C50="","",VLOOKUP(C50,#REF!,2,FALSE))</f>
        <v>#REF!</v>
      </c>
      <c r="C50" s="7" t="s">
        <v>341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82"/>
      <c r="I50" s="28">
        <v>160</v>
      </c>
      <c r="J50" s="28">
        <v>1</v>
      </c>
      <c r="K50" s="28">
        <v>1</v>
      </c>
      <c r="M50" s="28"/>
    </row>
    <row r="51" spans="1:15" ht="24" customHeight="1" x14ac:dyDescent="0.2">
      <c r="A51" s="16">
        <v>4</v>
      </c>
      <c r="B51" s="571" t="s">
        <v>352</v>
      </c>
      <c r="C51" s="571"/>
      <c r="D51" s="571"/>
      <c r="E51" s="571"/>
      <c r="F51" s="571"/>
      <c r="G51" s="18" t="e">
        <f>SUM(G52:G61)</f>
        <v>#REF!</v>
      </c>
      <c r="H51" s="82"/>
      <c r="I51" s="79"/>
      <c r="J51" s="79"/>
      <c r="K51" s="79"/>
      <c r="L51" s="42">
        <v>1</v>
      </c>
      <c r="M51" s="80" t="s">
        <v>353</v>
      </c>
    </row>
    <row r="52" spans="1:15" ht="12.75" customHeight="1" x14ac:dyDescent="0.2">
      <c r="A52" s="5" t="s">
        <v>88</v>
      </c>
      <c r="B52" s="6" t="s">
        <v>328</v>
      </c>
      <c r="C52" s="7"/>
      <c r="D52" s="8" t="s">
        <v>321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82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2">
      <c r="A53" s="5" t="s">
        <v>90</v>
      </c>
      <c r="B53" s="6" t="s">
        <v>329</v>
      </c>
      <c r="C53" s="7"/>
      <c r="D53" s="8" t="s">
        <v>321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82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2">
      <c r="A54" s="5" t="s">
        <v>92</v>
      </c>
      <c r="B54" s="6" t="s">
        <v>330</v>
      </c>
      <c r="C54" s="7"/>
      <c r="D54" s="8" t="s">
        <v>321</v>
      </c>
      <c r="E54" s="9">
        <f t="shared" si="7"/>
        <v>80</v>
      </c>
      <c r="F54" s="10">
        <v>53.9</v>
      </c>
      <c r="G54" s="11">
        <f t="shared" si="6"/>
        <v>4312</v>
      </c>
      <c r="H54" s="82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2">
      <c r="A55" s="5" t="s">
        <v>93</v>
      </c>
      <c r="B55" s="6" t="e">
        <f>IF(C55="","",VLOOKUP(C55,#REF!,2,FALSE))</f>
        <v>#REF!</v>
      </c>
      <c r="C55" s="7" t="s">
        <v>331</v>
      </c>
      <c r="D55" s="8" t="s">
        <v>321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82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2">
      <c r="A56" s="5" t="s">
        <v>354</v>
      </c>
      <c r="B56" s="6" t="e">
        <f>IF(C56="","",VLOOKUP(C56,#REF!,2,FALSE))</f>
        <v>#REF!</v>
      </c>
      <c r="C56" s="7" t="s">
        <v>332</v>
      </c>
      <c r="D56" s="8" t="s">
        <v>321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82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2">
      <c r="A57" s="5" t="s">
        <v>355</v>
      </c>
      <c r="B57" s="6" t="e">
        <f>IF(C57="","",VLOOKUP(C57,#REF!,2,FALSE))</f>
        <v>#REF!</v>
      </c>
      <c r="C57" s="7" t="s">
        <v>347</v>
      </c>
      <c r="D57" s="8" t="s">
        <v>321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82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2">
      <c r="A58" s="5" t="s">
        <v>356</v>
      </c>
      <c r="B58" s="6" t="e">
        <f>IF(C58="","",VLOOKUP(C58,#REF!,2,FALSE))</f>
        <v>#REF!</v>
      </c>
      <c r="C58" s="7" t="s">
        <v>333</v>
      </c>
      <c r="D58" s="8" t="s">
        <v>321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82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2">
      <c r="A59" s="5" t="s">
        <v>357</v>
      </c>
      <c r="B59" s="6" t="e">
        <f>IF(C59="","",VLOOKUP(C59,#REF!,2,FALSE))</f>
        <v>#REF!</v>
      </c>
      <c r="C59" s="7" t="s">
        <v>334</v>
      </c>
      <c r="D59" s="8" t="s">
        <v>321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82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2">
      <c r="A60" s="5" t="s">
        <v>358</v>
      </c>
      <c r="B60" s="6" t="e">
        <f>IF(C60="","",VLOOKUP(C60,#REF!,2,FALSE))</f>
        <v>#REF!</v>
      </c>
      <c r="C60" s="7" t="s">
        <v>335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82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2">
      <c r="A61" s="5" t="s">
        <v>359</v>
      </c>
      <c r="B61" s="6" t="e">
        <f>IF(C61="","",VLOOKUP(C61,#REF!,2,FALSE))</f>
        <v>#REF!</v>
      </c>
      <c r="C61" s="7" t="s">
        <v>341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82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2">
      <c r="A62" s="16">
        <v>5</v>
      </c>
      <c r="B62" s="568" t="s">
        <v>360</v>
      </c>
      <c r="C62" s="568"/>
      <c r="D62" s="568"/>
      <c r="E62" s="17"/>
      <c r="F62" s="17"/>
      <c r="G62" s="18" t="e">
        <f>SUM(G63:G70)</f>
        <v>#REF!</v>
      </c>
      <c r="H62" s="82"/>
      <c r="I62" s="79"/>
      <c r="J62" s="79"/>
      <c r="K62" s="79"/>
      <c r="L62" s="42">
        <v>1</v>
      </c>
      <c r="M62" s="80" t="s">
        <v>361</v>
      </c>
    </row>
    <row r="63" spans="1:15" x14ac:dyDescent="0.2">
      <c r="A63" s="5" t="s">
        <v>173</v>
      </c>
      <c r="B63" s="6" t="s">
        <v>328</v>
      </c>
      <c r="C63" s="7"/>
      <c r="D63" s="8" t="s">
        <v>321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82"/>
      <c r="I63" s="28">
        <v>160</v>
      </c>
      <c r="J63" s="28">
        <v>1</v>
      </c>
      <c r="K63" s="28">
        <v>0</v>
      </c>
    </row>
    <row r="64" spans="1:15" x14ac:dyDescent="0.2">
      <c r="A64" s="5" t="s">
        <v>193</v>
      </c>
      <c r="B64" s="6" t="s">
        <v>329</v>
      </c>
      <c r="C64" s="7"/>
      <c r="D64" s="8" t="s">
        <v>321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82"/>
      <c r="I64" s="28">
        <v>20</v>
      </c>
      <c r="J64" s="28">
        <v>1</v>
      </c>
      <c r="K64" s="28">
        <v>1</v>
      </c>
    </row>
    <row r="65" spans="1:14" x14ac:dyDescent="0.2">
      <c r="A65" s="5" t="s">
        <v>209</v>
      </c>
      <c r="B65" s="6" t="s">
        <v>330</v>
      </c>
      <c r="C65" s="7"/>
      <c r="D65" s="8" t="s">
        <v>321</v>
      </c>
      <c r="E65" s="9">
        <f t="shared" si="9"/>
        <v>0</v>
      </c>
      <c r="F65" s="10">
        <v>53.9</v>
      </c>
      <c r="G65" s="11">
        <f t="shared" si="8"/>
        <v>0</v>
      </c>
      <c r="H65" s="82"/>
      <c r="I65" s="28">
        <v>160</v>
      </c>
      <c r="J65" s="28">
        <v>1</v>
      </c>
      <c r="K65" s="28">
        <v>0</v>
      </c>
    </row>
    <row r="66" spans="1:14" x14ac:dyDescent="0.2">
      <c r="A66" s="5" t="s">
        <v>221</v>
      </c>
      <c r="B66" s="6" t="e">
        <f>IF(C66="","",VLOOKUP(C66,#REF!,2,FALSE))</f>
        <v>#REF!</v>
      </c>
      <c r="C66" s="7" t="s">
        <v>331</v>
      </c>
      <c r="D66" s="8" t="s">
        <v>321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82"/>
      <c r="I66" s="28">
        <v>40</v>
      </c>
      <c r="J66" s="79">
        <v>1</v>
      </c>
      <c r="K66" s="28">
        <v>1</v>
      </c>
    </row>
    <row r="67" spans="1:14" x14ac:dyDescent="0.2">
      <c r="A67" s="5" t="s">
        <v>362</v>
      </c>
      <c r="B67" s="6" t="e">
        <f>IF(C67="","",VLOOKUP(C67,#REF!,2,FALSE))</f>
        <v>#REF!</v>
      </c>
      <c r="C67" s="7" t="s">
        <v>332</v>
      </c>
      <c r="D67" s="8" t="s">
        <v>321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82"/>
      <c r="I67" s="28">
        <v>160</v>
      </c>
      <c r="J67" s="79">
        <v>1</v>
      </c>
      <c r="K67" s="28">
        <v>1</v>
      </c>
    </row>
    <row r="68" spans="1:14" x14ac:dyDescent="0.2">
      <c r="A68" s="5" t="s">
        <v>363</v>
      </c>
      <c r="B68" s="6" t="e">
        <f>IF(C68="","",VLOOKUP(C68,#REF!,2,FALSE))</f>
        <v>#REF!</v>
      </c>
      <c r="C68" s="7" t="s">
        <v>333</v>
      </c>
      <c r="D68" s="8" t="s">
        <v>321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82"/>
      <c r="I68" s="28">
        <v>160</v>
      </c>
      <c r="J68" s="79">
        <v>1</v>
      </c>
      <c r="K68" s="28">
        <v>0</v>
      </c>
    </row>
    <row r="69" spans="1:14" x14ac:dyDescent="0.2">
      <c r="A69" s="5" t="s">
        <v>364</v>
      </c>
      <c r="B69" s="6" t="e">
        <f>IF(C69="","",VLOOKUP(C69,#REF!,2,FALSE))</f>
        <v>#REF!</v>
      </c>
      <c r="C69" s="7" t="s">
        <v>334</v>
      </c>
      <c r="D69" s="8" t="s">
        <v>321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82"/>
      <c r="I69" s="28">
        <v>160</v>
      </c>
      <c r="J69" s="79">
        <v>1</v>
      </c>
      <c r="K69" s="28">
        <v>0</v>
      </c>
    </row>
    <row r="70" spans="1:14" x14ac:dyDescent="0.2">
      <c r="A70" s="5" t="s">
        <v>365</v>
      </c>
      <c r="B70" s="6" t="e">
        <f>IF(C70="","",VLOOKUP(C70,#REF!,2,FALSE))</f>
        <v>#REF!</v>
      </c>
      <c r="C70" s="7" t="s">
        <v>335</v>
      </c>
      <c r="D70" s="8" t="s">
        <v>321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82"/>
      <c r="I70" s="28">
        <v>160</v>
      </c>
      <c r="J70" s="79">
        <v>1</v>
      </c>
      <c r="K70" s="28">
        <v>0</v>
      </c>
    </row>
    <row r="71" spans="1:14" x14ac:dyDescent="0.2">
      <c r="A71" s="16">
        <v>6</v>
      </c>
      <c r="B71" s="568" t="s">
        <v>366</v>
      </c>
      <c r="C71" s="568"/>
      <c r="D71" s="568"/>
      <c r="E71" s="17"/>
      <c r="F71" s="17"/>
      <c r="G71" s="18" t="e">
        <f>SUM(G72:G76)</f>
        <v>#REF!</v>
      </c>
      <c r="H71" s="82"/>
      <c r="I71" s="79"/>
      <c r="J71" s="79"/>
      <c r="K71" s="79"/>
      <c r="L71" s="42">
        <v>1</v>
      </c>
      <c r="M71" s="80" t="s">
        <v>367</v>
      </c>
      <c r="N71" s="53" t="s">
        <v>368</v>
      </c>
    </row>
    <row r="72" spans="1:14" x14ac:dyDescent="0.2">
      <c r="A72" s="5" t="s">
        <v>229</v>
      </c>
      <c r="B72" s="6" t="e">
        <f>IF(C72="","",VLOOKUP(C72,#REF!,2,FALSE))</f>
        <v>#REF!</v>
      </c>
      <c r="C72" s="7" t="s">
        <v>331</v>
      </c>
      <c r="D72" s="8" t="s">
        <v>321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82"/>
      <c r="I72" s="28">
        <v>40</v>
      </c>
      <c r="J72" s="79">
        <v>1</v>
      </c>
      <c r="K72" s="79">
        <v>1</v>
      </c>
    </row>
    <row r="73" spans="1:14" x14ac:dyDescent="0.2">
      <c r="A73" s="5" t="s">
        <v>231</v>
      </c>
      <c r="B73" s="6" t="e">
        <f>IF(C73="","",VLOOKUP(C73,#REF!,2,FALSE))</f>
        <v>#REF!</v>
      </c>
      <c r="C73" s="7" t="s">
        <v>332</v>
      </c>
      <c r="D73" s="8" t="s">
        <v>321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82"/>
      <c r="I73" s="28">
        <v>160</v>
      </c>
      <c r="J73" s="79">
        <v>1</v>
      </c>
      <c r="K73" s="79">
        <v>1</v>
      </c>
    </row>
    <row r="74" spans="1:14" x14ac:dyDescent="0.2">
      <c r="A74" s="5" t="s">
        <v>233</v>
      </c>
      <c r="B74" s="6" t="e">
        <f>IF(C74="","",VLOOKUP(C74,#REF!,2,FALSE))</f>
        <v>#REF!</v>
      </c>
      <c r="C74" s="7" t="s">
        <v>333</v>
      </c>
      <c r="D74" s="8" t="s">
        <v>321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82"/>
      <c r="I74" s="28">
        <v>160</v>
      </c>
      <c r="J74" s="79">
        <v>1</v>
      </c>
      <c r="K74" s="79">
        <v>0</v>
      </c>
    </row>
    <row r="75" spans="1:14" x14ac:dyDescent="0.2">
      <c r="A75" s="5" t="s">
        <v>235</v>
      </c>
      <c r="B75" s="6" t="s">
        <v>369</v>
      </c>
      <c r="C75" s="7"/>
      <c r="D75" s="8" t="s">
        <v>321</v>
      </c>
      <c r="E75" s="9">
        <f>I75*J75*K75</f>
        <v>160</v>
      </c>
      <c r="F75" s="10">
        <v>53.9</v>
      </c>
      <c r="G75" s="11">
        <f>E75*F75</f>
        <v>8624</v>
      </c>
      <c r="H75" s="82"/>
      <c r="I75" s="28">
        <v>160</v>
      </c>
      <c r="J75" s="79">
        <v>1</v>
      </c>
      <c r="K75" s="79">
        <v>1</v>
      </c>
    </row>
    <row r="76" spans="1:14" x14ac:dyDescent="0.2">
      <c r="A76" s="5" t="s">
        <v>237</v>
      </c>
      <c r="B76" s="6" t="e">
        <f>IF(C76="","",VLOOKUP(C76,#REF!,2,FALSE))</f>
        <v>#REF!</v>
      </c>
      <c r="C76" s="7" t="s">
        <v>341</v>
      </c>
      <c r="D76" s="8" t="s">
        <v>321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82"/>
      <c r="I76" s="28">
        <v>40</v>
      </c>
      <c r="J76" s="79">
        <v>1</v>
      </c>
      <c r="K76" s="79">
        <v>1</v>
      </c>
    </row>
    <row r="77" spans="1:14" hidden="1" x14ac:dyDescent="0.2">
      <c r="A77" s="569" t="s">
        <v>370</v>
      </c>
      <c r="B77" s="570"/>
      <c r="C77" s="570"/>
      <c r="D77" s="570"/>
      <c r="E77" s="570"/>
      <c r="F77" s="570"/>
      <c r="G77" s="11" t="e">
        <f>((G17/10)*9)+SUM(G21,G30,G40,#REF!,G51,#REF!,#REF!,G62,G71)</f>
        <v>#REF!</v>
      </c>
      <c r="H77" s="82"/>
      <c r="J77" s="79"/>
      <c r="K77" s="79"/>
    </row>
    <row r="78" spans="1:14" hidden="1" x14ac:dyDescent="0.2">
      <c r="A78" s="569" t="s">
        <v>371</v>
      </c>
      <c r="B78" s="570"/>
      <c r="C78" s="570"/>
      <c r="D78" s="570"/>
      <c r="E78" s="570"/>
      <c r="F78" s="570"/>
      <c r="G78" s="11" t="e">
        <f>G77*1.16</f>
        <v>#REF!</v>
      </c>
      <c r="H78" s="82"/>
      <c r="J78" s="79"/>
      <c r="K78" s="79"/>
    </row>
    <row r="79" spans="1:14" x14ac:dyDescent="0.2">
      <c r="A79" s="26"/>
      <c r="B79" s="83"/>
      <c r="C79" s="84"/>
      <c r="D79" s="85"/>
      <c r="E79" s="86"/>
      <c r="F79" s="87"/>
      <c r="G79" s="88"/>
      <c r="H79" s="3"/>
      <c r="I79" s="24"/>
      <c r="J79" s="4"/>
      <c r="K79" s="15"/>
      <c r="L79" s="42">
        <f>SUM(L21:L78)</f>
        <v>6</v>
      </c>
      <c r="M79" s="80" t="s">
        <v>372</v>
      </c>
    </row>
    <row r="80" spans="1:14" x14ac:dyDescent="0.2">
      <c r="A80" s="26"/>
      <c r="B80" s="25" t="s">
        <v>373</v>
      </c>
      <c r="C80" s="20"/>
      <c r="D80" s="20"/>
      <c r="E80" s="21"/>
      <c r="F80" s="22"/>
      <c r="G80" s="23" t="e">
        <f>SUM(G71,G62,G51,,G40,G30,G21,G17)</f>
        <v>#REF!</v>
      </c>
      <c r="H80" s="82"/>
      <c r="I80" s="79"/>
      <c r="J80" s="79"/>
      <c r="K80" s="79"/>
    </row>
    <row r="81" spans="1:11" x14ac:dyDescent="0.2">
      <c r="A81" s="27"/>
      <c r="B81" s="25" t="s">
        <v>374</v>
      </c>
      <c r="C81" s="20"/>
      <c r="D81" s="20"/>
      <c r="E81" s="21"/>
      <c r="F81" s="22"/>
      <c r="G81" s="23" t="e">
        <f>G80*0.08</f>
        <v>#REF!</v>
      </c>
      <c r="H81" s="82"/>
      <c r="I81" s="79"/>
      <c r="J81" s="79"/>
      <c r="K81" s="79"/>
    </row>
    <row r="82" spans="1:11" x14ac:dyDescent="0.2">
      <c r="A82" s="27"/>
      <c r="B82" s="25" t="s">
        <v>60</v>
      </c>
      <c r="C82" s="20"/>
      <c r="D82" s="20"/>
      <c r="E82" s="21"/>
      <c r="F82" s="22"/>
      <c r="G82" s="23" t="e">
        <f>SUM(G80:G81)</f>
        <v>#REF!</v>
      </c>
      <c r="H82" s="82"/>
      <c r="I82" s="79"/>
      <c r="J82" s="79"/>
      <c r="K82" s="79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20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8"/>
  <dimension ref="A9:K55"/>
  <sheetViews>
    <sheetView workbookViewId="0"/>
  </sheetViews>
  <sheetFormatPr defaultColWidth="8.7109375" defaultRowHeight="12.75" x14ac:dyDescent="0.2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 x14ac:dyDescent="0.2">
      <c r="A9" s="581" t="s">
        <v>96</v>
      </c>
      <c r="B9" s="581"/>
      <c r="C9" s="581"/>
      <c r="D9" s="581"/>
      <c r="E9" s="581"/>
      <c r="F9" s="581"/>
      <c r="G9" s="581"/>
      <c r="H9" s="581"/>
    </row>
    <row r="10" spans="1:8" ht="12.75" customHeight="1" x14ac:dyDescent="0.2">
      <c r="A10" s="582" t="s">
        <v>375</v>
      </c>
      <c r="B10" s="582"/>
      <c r="C10" s="582"/>
      <c r="D10" s="582"/>
      <c r="E10" s="582"/>
      <c r="F10" s="582"/>
      <c r="G10" s="582"/>
      <c r="H10" s="582"/>
    </row>
    <row r="11" spans="1:8" ht="13.5" thickBot="1" x14ac:dyDescent="0.25">
      <c r="A11" s="582"/>
      <c r="B11" s="582"/>
      <c r="C11" s="582"/>
      <c r="D11" s="582"/>
      <c r="E11" s="582"/>
      <c r="F11" s="582"/>
      <c r="G11" s="582"/>
      <c r="H11" s="582"/>
    </row>
    <row r="12" spans="1:8" ht="13.5" thickBot="1" x14ac:dyDescent="0.25">
      <c r="A12" s="37" t="s">
        <v>376</v>
      </c>
      <c r="B12" s="89" t="s">
        <v>377</v>
      </c>
      <c r="C12" s="583" t="s">
        <v>378</v>
      </c>
      <c r="D12" s="583"/>
      <c r="E12" s="583"/>
      <c r="F12" s="583"/>
      <c r="G12" s="583"/>
      <c r="H12" s="583"/>
    </row>
    <row r="13" spans="1:8" x14ac:dyDescent="0.2">
      <c r="A13" s="90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2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2">
      <c r="A15" s="575" t="s">
        <v>379</v>
      </c>
      <c r="B15" s="577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2">
      <c r="A16" s="579"/>
      <c r="B16" s="580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2">
      <c r="A17" s="575" t="s">
        <v>380</v>
      </c>
      <c r="B17" s="577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2">
      <c r="A18" s="579"/>
      <c r="B18" s="580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2">
      <c r="A19" s="575" t="s">
        <v>381</v>
      </c>
      <c r="B19" s="577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2">
      <c r="A20" s="579"/>
      <c r="B20" s="580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2">
      <c r="A21" s="575" t="s">
        <v>382</v>
      </c>
      <c r="B21" s="577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2">
      <c r="A22" s="579"/>
      <c r="B22" s="580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2">
      <c r="A23" s="575" t="s">
        <v>383</v>
      </c>
      <c r="B23" s="577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2">
      <c r="A24" s="579"/>
      <c r="B24" s="580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2">
      <c r="A25" s="575" t="s">
        <v>384</v>
      </c>
      <c r="B25" s="577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2">
      <c r="A26" s="576"/>
      <c r="B26" s="578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x14ac:dyDescent="0.2">
      <c r="A27" s="91" t="s">
        <v>385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x14ac:dyDescent="0.2">
      <c r="A28" s="92" t="s">
        <v>386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x14ac:dyDescent="0.2">
      <c r="A29" s="92" t="s">
        <v>387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x14ac:dyDescent="0.2">
      <c r="A30" s="92" t="s">
        <v>388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 x14ac:dyDescent="0.2">
      <c r="A34" s="40"/>
    </row>
    <row r="35" spans="1:11" ht="14.25" x14ac:dyDescent="0.2">
      <c r="A35" s="40"/>
    </row>
    <row r="36" spans="1:11" ht="14.25" x14ac:dyDescent="0.2">
      <c r="A36" s="40"/>
    </row>
    <row r="37" spans="1:11" ht="14.25" x14ac:dyDescent="0.2">
      <c r="A37" s="40"/>
    </row>
    <row r="38" spans="1:11" ht="14.25" x14ac:dyDescent="0.2">
      <c r="A38" s="40"/>
    </row>
    <row r="39" spans="1:11" ht="14.25" x14ac:dyDescent="0.2">
      <c r="A39" s="40"/>
    </row>
    <row r="40" spans="1:11" ht="14.25" x14ac:dyDescent="0.2">
      <c r="A40" s="40"/>
    </row>
    <row r="41" spans="1:11" ht="14.25" x14ac:dyDescent="0.2">
      <c r="A41" s="40"/>
    </row>
    <row r="42" spans="1:11" ht="14.25" x14ac:dyDescent="0.2">
      <c r="A42" s="40"/>
    </row>
    <row r="43" spans="1:11" ht="14.25" x14ac:dyDescent="0.2">
      <c r="A43" s="40"/>
    </row>
    <row r="44" spans="1:11" ht="14.25" x14ac:dyDescent="0.2">
      <c r="A44" s="40"/>
    </row>
    <row r="45" spans="1:11" s="1" customFormat="1" ht="14.25" x14ac:dyDescent="0.2">
      <c r="A45" s="40"/>
      <c r="H45"/>
      <c r="I45"/>
      <c r="J45"/>
      <c r="K45"/>
    </row>
    <row r="46" spans="1:11" s="1" customFormat="1" x14ac:dyDescent="0.2">
      <c r="A46" s="41"/>
      <c r="H46"/>
      <c r="I46"/>
      <c r="J46"/>
      <c r="K46"/>
    </row>
    <row r="47" spans="1:11" s="1" customFormat="1" x14ac:dyDescent="0.2">
      <c r="A47" s="41"/>
      <c r="H47"/>
      <c r="I47"/>
      <c r="J47"/>
      <c r="K47"/>
    </row>
    <row r="48" spans="1:11" s="1" customFormat="1" x14ac:dyDescent="0.2">
      <c r="A48"/>
      <c r="H48"/>
      <c r="I48"/>
      <c r="J48"/>
      <c r="K48"/>
    </row>
    <row r="49" spans="1:11" s="1" customFormat="1" x14ac:dyDescent="0.2">
      <c r="A49"/>
      <c r="H49"/>
      <c r="I49"/>
      <c r="J49"/>
      <c r="K49"/>
    </row>
    <row r="50" spans="1:11" s="1" customFormat="1" x14ac:dyDescent="0.2">
      <c r="A50"/>
      <c r="H50"/>
      <c r="I50"/>
      <c r="J50"/>
      <c r="K50"/>
    </row>
    <row r="51" spans="1:11" s="1" customFormat="1" x14ac:dyDescent="0.2">
      <c r="A51"/>
      <c r="H51"/>
      <c r="I51"/>
      <c r="J51"/>
      <c r="K51"/>
    </row>
    <row r="52" spans="1:11" s="1" customFormat="1" x14ac:dyDescent="0.2">
      <c r="A52"/>
      <c r="H52"/>
      <c r="I52"/>
      <c r="J52"/>
      <c r="K52"/>
    </row>
    <row r="53" spans="1:11" s="1" customFormat="1" x14ac:dyDescent="0.2">
      <c r="A53"/>
      <c r="H53"/>
      <c r="I53"/>
      <c r="J53"/>
      <c r="K53"/>
    </row>
    <row r="54" spans="1:11" s="1" customFormat="1" x14ac:dyDescent="0.2">
      <c r="A54"/>
      <c r="H54"/>
      <c r="I54"/>
      <c r="J54"/>
      <c r="K54"/>
    </row>
    <row r="55" spans="1:11" s="1" customFormat="1" x14ac:dyDescent="0.2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20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34">
    <tabColor rgb="FFFFFF00"/>
  </sheetPr>
  <dimension ref="A1:K13"/>
  <sheetViews>
    <sheetView tabSelected="1" workbookViewId="0">
      <selection activeCell="E19" sqref="E19"/>
    </sheetView>
  </sheetViews>
  <sheetFormatPr defaultColWidth="8.7109375" defaultRowHeight="12.75" x14ac:dyDescent="0.2"/>
  <cols>
    <col min="1" max="1" width="1.7109375" customWidth="1"/>
    <col min="2" max="2" width="8.28515625" customWidth="1"/>
    <col min="3" max="3" width="8.42578125" style="426" customWidth="1"/>
    <col min="4" max="4" width="8.7109375" style="426"/>
    <col min="5" max="5" width="38.7109375" style="426" customWidth="1"/>
    <col min="6" max="6" width="10.140625" style="426" bestFit="1" customWidth="1"/>
    <col min="7" max="8" width="8.7109375" style="426"/>
    <col min="9" max="9" width="10.140625" style="426" bestFit="1" customWidth="1"/>
    <col min="10" max="10" width="8.7109375" style="426"/>
    <col min="11" max="11" width="5.7109375" style="426" customWidth="1"/>
  </cols>
  <sheetData>
    <row r="1" spans="1:11" ht="19.899999999999999" customHeight="1" x14ac:dyDescent="0.2">
      <c r="A1" s="468" t="s">
        <v>389</v>
      </c>
      <c r="B1" s="469"/>
      <c r="C1" s="468" t="s">
        <v>390</v>
      </c>
      <c r="D1" s="468"/>
      <c r="E1" s="468"/>
      <c r="F1" s="468"/>
      <c r="G1" s="468"/>
      <c r="H1" s="468"/>
      <c r="I1" s="468"/>
      <c r="J1" s="468"/>
      <c r="K1" s="468"/>
    </row>
    <row r="3" spans="1:11" ht="31.9" customHeight="1" x14ac:dyDescent="0.2">
      <c r="B3" s="451" t="s">
        <v>391</v>
      </c>
      <c r="C3" s="585"/>
      <c r="D3" s="585"/>
      <c r="E3" s="585"/>
      <c r="F3" s="585"/>
      <c r="G3" s="585"/>
      <c r="H3" s="585"/>
      <c r="I3" s="585"/>
      <c r="J3" s="585"/>
      <c r="K3" s="585"/>
    </row>
    <row r="4" spans="1:11" ht="31.9" customHeight="1" x14ac:dyDescent="0.2">
      <c r="B4" s="451" t="s">
        <v>391</v>
      </c>
      <c r="C4" s="585"/>
      <c r="D4" s="585"/>
      <c r="E4" s="585"/>
      <c r="F4" s="585"/>
      <c r="G4" s="585"/>
      <c r="H4" s="585"/>
      <c r="I4" s="585"/>
      <c r="J4" s="585"/>
      <c r="K4" s="585"/>
    </row>
    <row r="5" spans="1:11" ht="31.9" customHeight="1" x14ac:dyDescent="0.2">
      <c r="B5" s="451" t="s">
        <v>391</v>
      </c>
      <c r="C5" s="585"/>
      <c r="D5" s="585"/>
      <c r="E5" s="585"/>
      <c r="F5" s="585"/>
      <c r="G5" s="585"/>
      <c r="H5" s="585"/>
      <c r="I5" s="585"/>
      <c r="J5" s="585"/>
      <c r="K5" s="585"/>
    </row>
    <row r="6" spans="1:11" ht="31.9" customHeight="1" x14ac:dyDescent="0.2">
      <c r="B6" s="451" t="s">
        <v>391</v>
      </c>
      <c r="C6" s="585"/>
      <c r="D6" s="585"/>
      <c r="E6" s="585"/>
      <c r="F6" s="585"/>
      <c r="G6" s="585"/>
      <c r="H6" s="585"/>
      <c r="I6" s="585"/>
      <c r="J6" s="585"/>
      <c r="K6" s="585"/>
    </row>
    <row r="7" spans="1:11" ht="31.9" customHeight="1" x14ac:dyDescent="0.2">
      <c r="B7" s="451" t="s">
        <v>391</v>
      </c>
      <c r="C7" s="584"/>
      <c r="D7" s="584"/>
      <c r="E7" s="584"/>
      <c r="F7" s="584"/>
      <c r="G7" s="584"/>
      <c r="H7" s="584"/>
      <c r="I7" s="584"/>
      <c r="J7" s="584"/>
      <c r="K7" s="584"/>
    </row>
    <row r="8" spans="1:11" ht="31.9" customHeight="1" x14ac:dyDescent="0.2">
      <c r="B8" s="451" t="s">
        <v>391</v>
      </c>
      <c r="C8" s="584"/>
      <c r="D8" s="584"/>
      <c r="E8" s="584"/>
      <c r="F8" s="584"/>
      <c r="G8" s="584"/>
      <c r="H8" s="584"/>
      <c r="I8" s="584"/>
      <c r="J8" s="584"/>
      <c r="K8" s="584"/>
    </row>
    <row r="9" spans="1:11" ht="31.9" customHeight="1" x14ac:dyDescent="0.2">
      <c r="B9" s="451" t="s">
        <v>391</v>
      </c>
      <c r="C9" s="584"/>
      <c r="D9" s="584"/>
      <c r="E9" s="584"/>
      <c r="F9" s="584"/>
      <c r="G9" s="584"/>
      <c r="H9" s="584"/>
      <c r="I9" s="584"/>
      <c r="J9" s="584"/>
      <c r="K9" s="584"/>
    </row>
    <row r="10" spans="1:11" ht="31.9" customHeight="1" x14ac:dyDescent="0.2">
      <c r="B10" s="451" t="s">
        <v>391</v>
      </c>
      <c r="C10" s="584"/>
      <c r="D10" s="584"/>
      <c r="E10" s="584"/>
      <c r="F10" s="584"/>
      <c r="G10" s="584"/>
      <c r="H10" s="584"/>
      <c r="I10" s="584"/>
      <c r="J10" s="584"/>
      <c r="K10" s="584"/>
    </row>
    <row r="11" spans="1:11" ht="31.9" customHeight="1" x14ac:dyDescent="0.2">
      <c r="B11" s="451" t="s">
        <v>391</v>
      </c>
      <c r="C11" s="584"/>
      <c r="D11" s="584"/>
      <c r="E11" s="584"/>
      <c r="F11" s="584"/>
      <c r="G11" s="584"/>
      <c r="H11" s="584"/>
      <c r="I11" s="584"/>
      <c r="J11" s="584"/>
      <c r="K11" s="584"/>
    </row>
    <row r="12" spans="1:11" ht="31.9" customHeight="1" x14ac:dyDescent="0.2">
      <c r="B12" s="451" t="s">
        <v>391</v>
      </c>
      <c r="C12" s="584"/>
      <c r="D12" s="584"/>
      <c r="E12" s="584"/>
      <c r="F12" s="584"/>
      <c r="G12" s="584"/>
      <c r="H12" s="584"/>
      <c r="I12" s="584"/>
      <c r="J12" s="584"/>
      <c r="K12" s="584"/>
    </row>
    <row r="13" spans="1:11" ht="31.9" customHeight="1" x14ac:dyDescent="0.2">
      <c r="B13" s="451" t="s">
        <v>391</v>
      </c>
      <c r="C13" s="584"/>
      <c r="D13" s="584"/>
      <c r="E13" s="584"/>
      <c r="F13" s="584"/>
      <c r="G13" s="584"/>
      <c r="H13" s="584"/>
      <c r="I13" s="584"/>
      <c r="J13" s="584"/>
      <c r="K13" s="584"/>
    </row>
  </sheetData>
  <mergeCells count="11">
    <mergeCell ref="C3:K3"/>
    <mergeCell ref="C4:K4"/>
    <mergeCell ref="C12:K12"/>
    <mergeCell ref="C6:K6"/>
    <mergeCell ref="C5:K5"/>
    <mergeCell ref="C11:K11"/>
    <mergeCell ref="C13:K13"/>
    <mergeCell ref="C9:K9"/>
    <mergeCell ref="C10:K10"/>
    <mergeCell ref="C7:K7"/>
    <mergeCell ref="C8:K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headerFooter>
    <oddFooter>Página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2EEC-BAD9-9843-87EC-1ACCEE21831D}">
  <sheetPr codeName="Planilha5">
    <tabColor rgb="FF00B050"/>
    <pageSetUpPr fitToPage="1"/>
  </sheetPr>
  <dimension ref="A1:F7"/>
  <sheetViews>
    <sheetView workbookViewId="0">
      <selection activeCell="D25" sqref="D25"/>
    </sheetView>
  </sheetViews>
  <sheetFormatPr defaultColWidth="11.42578125" defaultRowHeight="12.75" x14ac:dyDescent="0.2"/>
  <cols>
    <col min="1" max="1" width="9.28515625" style="426" bestFit="1" customWidth="1"/>
    <col min="2" max="2" width="10.7109375" style="426" customWidth="1"/>
    <col min="3" max="3" width="16.7109375" style="114" customWidth="1"/>
    <col min="4" max="4" width="65.7109375" style="426" customWidth="1"/>
    <col min="5" max="5" width="10.42578125" style="426" bestFit="1" customWidth="1"/>
    <col min="6" max="6" width="12.42578125" style="426" bestFit="1" customWidth="1"/>
  </cols>
  <sheetData>
    <row r="1" spans="1:6" ht="16.149999999999999" customHeight="1" x14ac:dyDescent="0.2">
      <c r="A1" s="427" t="s">
        <v>19</v>
      </c>
      <c r="B1" s="490" t="s">
        <v>20</v>
      </c>
      <c r="C1" s="490"/>
      <c r="D1" s="490"/>
      <c r="E1" s="490"/>
      <c r="F1" s="490"/>
    </row>
    <row r="3" spans="1:6" x14ac:dyDescent="0.2">
      <c r="A3" s="493" t="s">
        <v>21</v>
      </c>
      <c r="B3" s="494"/>
      <c r="C3" s="494"/>
      <c r="D3" s="494"/>
      <c r="E3" s="494"/>
      <c r="F3" s="495"/>
    </row>
    <row r="4" spans="1:6" x14ac:dyDescent="0.2">
      <c r="A4" s="491" t="s">
        <v>5</v>
      </c>
      <c r="B4" s="491"/>
      <c r="C4" s="496" t="e">
        <f>'CUSTOS FIXOS L6'!I30</f>
        <v>#DIV/0!</v>
      </c>
      <c r="D4" s="497"/>
      <c r="E4" s="497"/>
      <c r="F4" s="498"/>
    </row>
    <row r="5" spans="1:6" x14ac:dyDescent="0.2">
      <c r="A5" s="491" t="s">
        <v>7</v>
      </c>
      <c r="B5" s="491"/>
      <c r="C5" s="496">
        <f>'CUSTOS VARIÁVEIS L6'!I26</f>
        <v>0</v>
      </c>
      <c r="D5" s="497"/>
      <c r="E5" s="497"/>
      <c r="F5" s="498"/>
    </row>
    <row r="6" spans="1:6" x14ac:dyDescent="0.2">
      <c r="A6" s="492" t="s">
        <v>22</v>
      </c>
      <c r="B6" s="492"/>
      <c r="C6" s="499" t="e">
        <f>C4+C5</f>
        <v>#DIV/0!</v>
      </c>
      <c r="D6" s="500"/>
      <c r="E6" s="500"/>
      <c r="F6" s="501"/>
    </row>
    <row r="7" spans="1:6" x14ac:dyDescent="0.2">
      <c r="A7" s="265"/>
      <c r="B7" s="265"/>
    </row>
  </sheetData>
  <mergeCells count="8">
    <mergeCell ref="B1:F1"/>
    <mergeCell ref="A5:B5"/>
    <mergeCell ref="A4:B4"/>
    <mergeCell ref="A6:B6"/>
    <mergeCell ref="A3:F3"/>
    <mergeCell ref="C4:F4"/>
    <mergeCell ref="C5:F5"/>
    <mergeCell ref="C6:F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>
    <tabColor rgb="FF00B050"/>
    <pageSetUpPr fitToPage="1"/>
  </sheetPr>
  <dimension ref="A1:K32"/>
  <sheetViews>
    <sheetView zoomScale="85" zoomScaleNormal="85" workbookViewId="0">
      <selection activeCell="A9" sqref="A9:XFD9"/>
    </sheetView>
  </sheetViews>
  <sheetFormatPr defaultColWidth="9.140625" defaultRowHeight="12.75" x14ac:dyDescent="0.2"/>
  <cols>
    <col min="1" max="1" width="5" style="56" customWidth="1"/>
    <col min="2" max="2" width="8.42578125" style="56" customWidth="1"/>
    <col min="3" max="3" width="14.7109375" style="56" customWidth="1"/>
    <col min="4" max="4" width="62.7109375" style="56" customWidth="1"/>
    <col min="5" max="5" width="14.140625" style="59" bestFit="1" customWidth="1"/>
    <col min="6" max="6" width="12.42578125" style="60" customWidth="1"/>
    <col min="7" max="7" width="13.28515625" style="56" bestFit="1" customWidth="1"/>
    <col min="8" max="8" width="12.5703125" style="56" bestFit="1" customWidth="1"/>
    <col min="9" max="9" width="13.7109375" style="59" bestFit="1" customWidth="1"/>
    <col min="10" max="11" width="12.7109375" style="56" customWidth="1"/>
    <col min="12" max="16384" width="9.140625" style="56"/>
  </cols>
  <sheetData>
    <row r="1" spans="1:11" ht="15" customHeight="1" x14ac:dyDescent="0.2">
      <c r="A1" s="504" t="s">
        <v>23</v>
      </c>
      <c r="B1" s="504"/>
      <c r="C1" s="507" t="s">
        <v>24</v>
      </c>
      <c r="D1" s="508"/>
      <c r="E1" s="508"/>
      <c r="F1" s="508"/>
      <c r="G1" s="508"/>
      <c r="H1" s="508"/>
      <c r="I1" s="509"/>
    </row>
    <row r="2" spans="1:11" ht="15" customHeight="1" x14ac:dyDescent="0.2">
      <c r="H2" s="61"/>
    </row>
    <row r="3" spans="1:11" s="60" customFormat="1" ht="15" customHeight="1" x14ac:dyDescent="0.2">
      <c r="A3" s="115" t="s">
        <v>25</v>
      </c>
      <c r="B3" s="139" t="s">
        <v>26</v>
      </c>
      <c r="C3" s="139" t="s">
        <v>27</v>
      </c>
      <c r="D3" s="140" t="s">
        <v>28</v>
      </c>
      <c r="E3" s="117" t="s">
        <v>29</v>
      </c>
      <c r="F3" s="149" t="s">
        <v>30</v>
      </c>
      <c r="G3" s="150" t="s">
        <v>31</v>
      </c>
      <c r="H3" s="117" t="s">
        <v>32</v>
      </c>
      <c r="I3" s="117" t="s">
        <v>33</v>
      </c>
    </row>
    <row r="4" spans="1:11" s="57" customFormat="1" ht="15" customHeight="1" x14ac:dyDescent="0.2">
      <c r="A4" s="138">
        <v>1</v>
      </c>
      <c r="B4" s="144" t="s">
        <v>34</v>
      </c>
      <c r="C4" s="145"/>
      <c r="D4" s="146"/>
      <c r="E4" s="147" t="s">
        <v>35</v>
      </c>
      <c r="F4" s="138"/>
      <c r="G4" s="146"/>
      <c r="H4" s="148" t="e">
        <f>SUM(H5:H15)</f>
        <v>#DIV/0!</v>
      </c>
      <c r="I4" s="133" t="e">
        <f>SUM(I5:I15)</f>
        <v>#DIV/0!</v>
      </c>
    </row>
    <row r="5" spans="1:11" s="62" customFormat="1" ht="15" customHeight="1" x14ac:dyDescent="0.2">
      <c r="A5" s="118" t="s">
        <v>36</v>
      </c>
      <c r="B5" s="141">
        <f>'1.1 COORD'!B4</f>
        <v>0</v>
      </c>
      <c r="C5" s="142">
        <f>'1.1 COORD'!B6</f>
        <v>0</v>
      </c>
      <c r="D5" s="143" t="str">
        <f>'1.1 COORD'!B7</f>
        <v>Coordenador do Projeto</v>
      </c>
      <c r="E5" s="126" t="e">
        <f>'1.1 COORD'!D69/4</f>
        <v>#DIV/0!</v>
      </c>
      <c r="F5" s="142" t="s">
        <v>37</v>
      </c>
      <c r="G5" s="151">
        <v>15</v>
      </c>
      <c r="H5" s="126" t="e">
        <f>E5*G5</f>
        <v>#DIV/0!</v>
      </c>
      <c r="I5" s="134" t="e">
        <f t="shared" ref="I5:I15" si="0">H5/$H$25</f>
        <v>#DIV/0!</v>
      </c>
      <c r="K5" s="93"/>
    </row>
    <row r="6" spans="1:11" s="62" customFormat="1" ht="15" customHeight="1" x14ac:dyDescent="0.2">
      <c r="A6" s="118" t="s">
        <v>38</v>
      </c>
      <c r="B6" s="119">
        <f>'1.2 MOB SOCIAL'!B4</f>
        <v>0</v>
      </c>
      <c r="C6" s="120">
        <f>'1.2 MOB SOCIAL'!B6</f>
        <v>0</v>
      </c>
      <c r="D6" s="121" t="str">
        <f>'1.2 MOB SOCIAL'!B7</f>
        <v>Mobilizador Social</v>
      </c>
      <c r="E6" s="126" t="e">
        <f>'1.2 MOB SOCIAL'!D69/4</f>
        <v>#DIV/0!</v>
      </c>
      <c r="F6" s="120" t="s">
        <v>37</v>
      </c>
      <c r="G6" s="123">
        <v>15</v>
      </c>
      <c r="H6" s="126" t="e">
        <f>E6*G6</f>
        <v>#DIV/0!</v>
      </c>
      <c r="I6" s="134" t="e">
        <f t="shared" si="0"/>
        <v>#DIV/0!</v>
      </c>
      <c r="K6" s="94"/>
    </row>
    <row r="7" spans="1:11" s="62" customFormat="1" ht="15" customHeight="1" x14ac:dyDescent="0.2">
      <c r="A7" s="118" t="s">
        <v>39</v>
      </c>
      <c r="B7" s="119">
        <f>'1.3 TÉC AMB'!B4</f>
        <v>0</v>
      </c>
      <c r="C7" s="120">
        <f>'1.3 TÉC AMB'!B6</f>
        <v>0</v>
      </c>
      <c r="D7" s="124" t="str">
        <f>'1.3 TÉC AMB'!B7</f>
        <v>Técnico Ambiental</v>
      </c>
      <c r="E7" s="126" t="e">
        <f>'1.3 TÉC AMB'!D69/4</f>
        <v>#DIV/0!</v>
      </c>
      <c r="F7" s="120" t="s">
        <v>37</v>
      </c>
      <c r="G7" s="123">
        <v>15</v>
      </c>
      <c r="H7" s="126" t="e">
        <f t="shared" ref="H7:H15" si="1">E7*G7</f>
        <v>#DIV/0!</v>
      </c>
      <c r="I7" s="134" t="e">
        <f t="shared" si="0"/>
        <v>#DIV/0!</v>
      </c>
      <c r="K7" s="93"/>
    </row>
    <row r="8" spans="1:11" s="62" customFormat="1" ht="15" customHeight="1" x14ac:dyDescent="0.2">
      <c r="A8" s="118" t="s">
        <v>40</v>
      </c>
      <c r="B8" s="119">
        <f>'1.4 AUX ADM'!B4</f>
        <v>0</v>
      </c>
      <c r="C8" s="120">
        <f>'1.4 AUX ADM'!B6</f>
        <v>0</v>
      </c>
      <c r="D8" s="124" t="str">
        <f>'1.4 AUX ADM'!B7</f>
        <v>Auxiliar Administrativo</v>
      </c>
      <c r="E8" s="126" t="e">
        <f>'1.4 AUX ADM'!D69/4</f>
        <v>#DIV/0!</v>
      </c>
      <c r="F8" s="120" t="s">
        <v>37</v>
      </c>
      <c r="G8" s="123">
        <v>15</v>
      </c>
      <c r="H8" s="126" t="e">
        <f>E8*G8</f>
        <v>#DIV/0!</v>
      </c>
      <c r="I8" s="134" t="e">
        <f t="shared" si="0"/>
        <v>#DIV/0!</v>
      </c>
    </row>
    <row r="9" spans="1:11" s="62" customFormat="1" ht="15" customHeight="1" x14ac:dyDescent="0.2">
      <c r="A9" s="118" t="s">
        <v>41</v>
      </c>
      <c r="B9" s="119">
        <f>'1.5 ENC OPER'!B4</f>
        <v>0</v>
      </c>
      <c r="C9" s="120">
        <f>'1.5 ENC OPER'!B6</f>
        <v>0</v>
      </c>
      <c r="D9" s="124" t="str">
        <f>'1.5 ENC OPER'!B7</f>
        <v>Encarregado Operacional</v>
      </c>
      <c r="E9" s="126" t="e">
        <f>'1.5 ENC OPER'!D69</f>
        <v>#DIV/0!</v>
      </c>
      <c r="F9" s="120" t="s">
        <v>37</v>
      </c>
      <c r="G9" s="123">
        <v>12</v>
      </c>
      <c r="H9" s="126" t="e">
        <f>E9*G9</f>
        <v>#DIV/0!</v>
      </c>
      <c r="I9" s="134" t="e">
        <f t="shared" si="0"/>
        <v>#DIV/0!</v>
      </c>
    </row>
    <row r="10" spans="1:11" s="62" customFormat="1" ht="15" customHeight="1" x14ac:dyDescent="0.2">
      <c r="A10" s="118" t="s">
        <v>42</v>
      </c>
      <c r="B10" s="119">
        <f>'1.6 MOT'!B4</f>
        <v>0</v>
      </c>
      <c r="C10" s="120">
        <f>'1.6 MOT'!B6</f>
        <v>0</v>
      </c>
      <c r="D10" s="124" t="str">
        <f>'1.6 MOT'!B7</f>
        <v>Motorista</v>
      </c>
      <c r="E10" s="126" t="e">
        <f>'1.6 MOT'!D69</f>
        <v>#DIV/0!</v>
      </c>
      <c r="F10" s="120" t="s">
        <v>37</v>
      </c>
      <c r="G10" s="123">
        <v>12</v>
      </c>
      <c r="H10" s="126" t="e">
        <f t="shared" si="1"/>
        <v>#DIV/0!</v>
      </c>
      <c r="I10" s="134" t="e">
        <f t="shared" si="0"/>
        <v>#DIV/0!</v>
      </c>
    </row>
    <row r="11" spans="1:11" s="62" customFormat="1" ht="15" customHeight="1" x14ac:dyDescent="0.2">
      <c r="A11" s="118" t="s">
        <v>43</v>
      </c>
      <c r="B11" s="119">
        <f>'1.7 CARP'!B4</f>
        <v>0</v>
      </c>
      <c r="C11" s="120">
        <f>'1.7 CARP'!B6</f>
        <v>0</v>
      </c>
      <c r="D11" s="124" t="str">
        <f>'1.7 CARP'!B7</f>
        <v>Carpinteiro</v>
      </c>
      <c r="E11" s="126" t="e">
        <f>'1.7 CARP'!D69</f>
        <v>#DIV/0!</v>
      </c>
      <c r="F11" s="120" t="s">
        <v>37</v>
      </c>
      <c r="G11" s="123">
        <v>12</v>
      </c>
      <c r="H11" s="126" t="e">
        <f t="shared" si="1"/>
        <v>#DIV/0!</v>
      </c>
      <c r="I11" s="134" t="e">
        <f t="shared" si="0"/>
        <v>#DIV/0!</v>
      </c>
    </row>
    <row r="12" spans="1:11" s="62" customFormat="1" ht="15" customHeight="1" x14ac:dyDescent="0.2">
      <c r="A12" s="118" t="s">
        <v>44</v>
      </c>
      <c r="B12" s="119">
        <f>'1.8 PEDR'!B4</f>
        <v>0</v>
      </c>
      <c r="C12" s="120">
        <f>'1.8 PEDR'!B6</f>
        <v>0</v>
      </c>
      <c r="D12" s="124" t="str">
        <f>'1.8 PEDR'!B7</f>
        <v>Pedreiro</v>
      </c>
      <c r="E12" s="126" t="e">
        <f>'1.8 PEDR'!D69</f>
        <v>#DIV/0!</v>
      </c>
      <c r="F12" s="120" t="s">
        <v>37</v>
      </c>
      <c r="G12" s="123">
        <v>12</v>
      </c>
      <c r="H12" s="126" t="e">
        <f t="shared" si="1"/>
        <v>#DIV/0!</v>
      </c>
      <c r="I12" s="134" t="e">
        <f t="shared" si="0"/>
        <v>#DIV/0!</v>
      </c>
    </row>
    <row r="13" spans="1:11" s="62" customFormat="1" ht="15" customHeight="1" x14ac:dyDescent="0.2">
      <c r="A13" s="118" t="s">
        <v>45</v>
      </c>
      <c r="B13" s="119">
        <f>'1.9 SERV'!B4</f>
        <v>0</v>
      </c>
      <c r="C13" s="120">
        <f>'1.9 SERV'!B6</f>
        <v>0</v>
      </c>
      <c r="D13" s="124" t="str">
        <f>'1.9 SERV'!B7</f>
        <v>Servente</v>
      </c>
      <c r="E13" s="126" t="e">
        <f>'1.9 SERV'!D69</f>
        <v>#DIV/0!</v>
      </c>
      <c r="F13" s="120" t="s">
        <v>37</v>
      </c>
      <c r="G13" s="123">
        <v>12</v>
      </c>
      <c r="H13" s="126" t="e">
        <f t="shared" si="1"/>
        <v>#DIV/0!</v>
      </c>
      <c r="I13" s="134" t="e">
        <f t="shared" si="0"/>
        <v>#DIV/0!</v>
      </c>
    </row>
    <row r="14" spans="1:11" s="62" customFormat="1" ht="15" customHeight="1" x14ac:dyDescent="0.2">
      <c r="A14" s="118" t="s">
        <v>45</v>
      </c>
      <c r="B14" s="119">
        <f>'1.9 SERV'!B4</f>
        <v>0</v>
      </c>
      <c r="C14" s="120">
        <f>'1.9 SERV'!B6</f>
        <v>0</v>
      </c>
      <c r="D14" s="124" t="str">
        <f>'1.9 SERV'!B7</f>
        <v>Servente</v>
      </c>
      <c r="E14" s="126" t="e">
        <f>'1.9 SERV'!D69</f>
        <v>#DIV/0!</v>
      </c>
      <c r="F14" s="120" t="s">
        <v>37</v>
      </c>
      <c r="G14" s="123">
        <v>12</v>
      </c>
      <c r="H14" s="126" t="e">
        <f t="shared" si="1"/>
        <v>#DIV/0!</v>
      </c>
      <c r="I14" s="134" t="e">
        <f t="shared" si="0"/>
        <v>#DIV/0!</v>
      </c>
    </row>
    <row r="15" spans="1:11" s="62" customFormat="1" ht="15" customHeight="1" x14ac:dyDescent="0.2">
      <c r="A15" s="118" t="s">
        <v>45</v>
      </c>
      <c r="B15" s="119">
        <f>'1.9 SERV'!B4</f>
        <v>0</v>
      </c>
      <c r="C15" s="120">
        <f>'1.9 SERV'!B6</f>
        <v>0</v>
      </c>
      <c r="D15" s="124" t="str">
        <f>'1.9 SERV'!B7</f>
        <v>Servente</v>
      </c>
      <c r="E15" s="126" t="e">
        <f>'1.9 SERV'!D69</f>
        <v>#DIV/0!</v>
      </c>
      <c r="F15" s="120" t="s">
        <v>37</v>
      </c>
      <c r="G15" s="123">
        <v>12</v>
      </c>
      <c r="H15" s="126" t="e">
        <f t="shared" si="1"/>
        <v>#DIV/0!</v>
      </c>
      <c r="I15" s="134" t="e">
        <f t="shared" si="0"/>
        <v>#DIV/0!</v>
      </c>
    </row>
    <row r="16" spans="1:11" s="62" customFormat="1" ht="15" customHeight="1" x14ac:dyDescent="0.2">
      <c r="A16" s="63"/>
      <c r="B16" s="64"/>
      <c r="C16" s="65"/>
      <c r="D16" s="66"/>
      <c r="E16" s="67"/>
      <c r="F16" s="65"/>
      <c r="G16" s="68"/>
      <c r="H16" s="67"/>
      <c r="I16" s="69"/>
    </row>
    <row r="17" spans="1:11" s="57" customFormat="1" ht="15" customHeight="1" x14ac:dyDescent="0.2">
      <c r="A17" s="152">
        <v>2</v>
      </c>
      <c r="B17" s="158" t="s">
        <v>46</v>
      </c>
      <c r="C17" s="159"/>
      <c r="D17" s="155"/>
      <c r="E17" s="156" t="s">
        <v>47</v>
      </c>
      <c r="F17" s="152"/>
      <c r="G17" s="155"/>
      <c r="H17" s="153">
        <f>SUM(H18:H23)</f>
        <v>0</v>
      </c>
      <c r="I17" s="133" t="e">
        <f>SUM(I18:I23)</f>
        <v>#DIV/0!</v>
      </c>
      <c r="K17" s="75"/>
    </row>
    <row r="18" spans="1:11" s="62" customFormat="1" ht="15" customHeight="1" x14ac:dyDescent="0.2">
      <c r="A18" s="119" t="s">
        <v>48</v>
      </c>
      <c r="B18" s="151">
        <f>'2 DESP DIVERSAS'!B6</f>
        <v>0</v>
      </c>
      <c r="C18" s="157">
        <f>'2 DESP DIVERSAS'!B8</f>
        <v>0</v>
      </c>
      <c r="D18" s="143" t="str">
        <f>'2 DESP DIVERSAS'!B9</f>
        <v>Veículo caminhonete 4x4</v>
      </c>
      <c r="E18" s="136">
        <f>'2 DESP DIVERSAS'!B11/4</f>
        <v>0</v>
      </c>
      <c r="F18" s="142" t="s">
        <v>37</v>
      </c>
      <c r="G18" s="154">
        <v>15</v>
      </c>
      <c r="H18" s="126">
        <f>E18*G18</f>
        <v>0</v>
      </c>
      <c r="I18" s="134" t="e">
        <f t="shared" ref="I18:I23" si="2">H18/$H$25</f>
        <v>#DIV/0!</v>
      </c>
    </row>
    <row r="19" spans="1:11" s="62" customFormat="1" x14ac:dyDescent="0.2">
      <c r="A19" s="119" t="s">
        <v>49</v>
      </c>
      <c r="B19" s="123">
        <f>'2 DESP DIVERSAS'!B16</f>
        <v>0</v>
      </c>
      <c r="C19" s="129">
        <f>'2 DESP DIVERSAS'!B18</f>
        <v>0</v>
      </c>
      <c r="D19" s="121" t="str">
        <f>'2 DESP DIVERSAS'!B19</f>
        <v>Caminhão 3/4 cabine dupla</v>
      </c>
      <c r="E19" s="136">
        <f>'2 DESP DIVERSAS'!B21</f>
        <v>0</v>
      </c>
      <c r="F19" s="120" t="s">
        <v>37</v>
      </c>
      <c r="G19" s="130">
        <v>12</v>
      </c>
      <c r="H19" s="126">
        <f t="shared" ref="H19:H21" si="3">E19*G19</f>
        <v>0</v>
      </c>
      <c r="I19" s="134" t="e">
        <f t="shared" si="2"/>
        <v>#DIV/0!</v>
      </c>
    </row>
    <row r="20" spans="1:11" s="62" customFormat="1" x14ac:dyDescent="0.2">
      <c r="A20" s="119" t="s">
        <v>50</v>
      </c>
      <c r="B20" s="123">
        <f>'2 DESP DIVERSAS'!B26</f>
        <v>0</v>
      </c>
      <c r="C20" s="129">
        <f>'2 DESP DIVERSAS'!B28</f>
        <v>0</v>
      </c>
      <c r="D20" s="121" t="str">
        <f>'2 DESP DIVERSAS'!B29</f>
        <v>Compactador de solos</v>
      </c>
      <c r="E20" s="136">
        <f>'2 DESP DIVERSAS'!B31</f>
        <v>0</v>
      </c>
      <c r="F20" s="120" t="s">
        <v>37</v>
      </c>
      <c r="G20" s="130">
        <v>12</v>
      </c>
      <c r="H20" s="126">
        <f t="shared" si="3"/>
        <v>0</v>
      </c>
      <c r="I20" s="134" t="e">
        <f t="shared" si="2"/>
        <v>#DIV/0!</v>
      </c>
    </row>
    <row r="21" spans="1:11" s="62" customFormat="1" ht="15" customHeight="1" x14ac:dyDescent="0.2">
      <c r="A21" s="119" t="s">
        <v>51</v>
      </c>
      <c r="B21" s="123" t="s">
        <v>52</v>
      </c>
      <c r="C21" s="129" t="s">
        <v>53</v>
      </c>
      <c r="D21" s="131" t="s">
        <v>54</v>
      </c>
      <c r="E21" s="136">
        <f>'2 DESP DIVERSAS'!B41/4</f>
        <v>0</v>
      </c>
      <c r="F21" s="120" t="s">
        <v>37</v>
      </c>
      <c r="G21" s="130">
        <v>15</v>
      </c>
      <c r="H21" s="126">
        <f t="shared" si="3"/>
        <v>0</v>
      </c>
      <c r="I21" s="134" t="e">
        <f t="shared" si="2"/>
        <v>#DIV/0!</v>
      </c>
    </row>
    <row r="22" spans="1:11" s="62" customFormat="1" ht="15" customHeight="1" x14ac:dyDescent="0.2">
      <c r="A22" s="119" t="s">
        <v>55</v>
      </c>
      <c r="B22" s="123" t="s">
        <v>52</v>
      </c>
      <c r="C22" s="129" t="s">
        <v>53</v>
      </c>
      <c r="D22" s="131" t="s">
        <v>56</v>
      </c>
      <c r="E22" s="136">
        <f>'2 DESP DIVERSAS'!B51</f>
        <v>0</v>
      </c>
      <c r="F22" s="120" t="s">
        <v>37</v>
      </c>
      <c r="G22" s="130">
        <v>12</v>
      </c>
      <c r="H22" s="126">
        <f t="shared" ref="H22:H23" si="4">E22*G22</f>
        <v>0</v>
      </c>
      <c r="I22" s="134" t="e">
        <f t="shared" si="2"/>
        <v>#DIV/0!</v>
      </c>
    </row>
    <row r="23" spans="1:11" s="62" customFormat="1" ht="15" customHeight="1" x14ac:dyDescent="0.2">
      <c r="A23" s="119" t="s">
        <v>57</v>
      </c>
      <c r="B23" s="123" t="s">
        <v>52</v>
      </c>
      <c r="C23" s="129" t="s">
        <v>58</v>
      </c>
      <c r="D23" s="131" t="s">
        <v>59</v>
      </c>
      <c r="E23" s="137">
        <f>'2 DESP DIVERSAS'!B61/4</f>
        <v>0</v>
      </c>
      <c r="F23" s="120" t="s">
        <v>37</v>
      </c>
      <c r="G23" s="130">
        <v>12</v>
      </c>
      <c r="H23" s="126">
        <f t="shared" si="4"/>
        <v>0</v>
      </c>
      <c r="I23" s="134" t="e">
        <f t="shared" si="2"/>
        <v>#DIV/0!</v>
      </c>
    </row>
    <row r="24" spans="1:11" s="62" customFormat="1" ht="15" customHeight="1" x14ac:dyDescent="0.2">
      <c r="A24" s="63"/>
      <c r="B24" s="64"/>
      <c r="C24" s="65"/>
      <c r="D24" s="66"/>
      <c r="E24" s="67"/>
      <c r="F24" s="65"/>
      <c r="G24" s="68"/>
      <c r="H24" s="67"/>
      <c r="I24" s="127"/>
    </row>
    <row r="25" spans="1:11" s="62" customFormat="1" ht="15" customHeight="1" x14ac:dyDescent="0.2">
      <c r="A25" s="220"/>
      <c r="B25" s="221"/>
      <c r="C25" s="222"/>
      <c r="D25" s="223"/>
      <c r="E25" s="224"/>
      <c r="F25" s="219" t="s">
        <v>60</v>
      </c>
      <c r="G25" s="198"/>
      <c r="H25" s="196" t="e">
        <f>H4+H17</f>
        <v>#DIV/0!</v>
      </c>
      <c r="I25" s="195" t="e">
        <f>I4+I17</f>
        <v>#DIV/0!</v>
      </c>
    </row>
    <row r="26" spans="1:11" ht="15" customHeight="1" x14ac:dyDescent="0.2">
      <c r="A26" s="503"/>
      <c r="B26" s="503"/>
      <c r="C26" s="503"/>
      <c r="D26" s="503"/>
      <c r="E26" s="503"/>
      <c r="F26" s="503"/>
      <c r="G26" s="503"/>
      <c r="H26" s="503"/>
      <c r="I26" s="503"/>
    </row>
    <row r="27" spans="1:11" ht="15" customHeight="1" x14ac:dyDescent="0.2">
      <c r="A27" s="505" t="s">
        <v>61</v>
      </c>
      <c r="B27" s="505"/>
      <c r="C27" s="505"/>
      <c r="D27" s="505"/>
      <c r="E27" s="505"/>
      <c r="F27" s="505"/>
      <c r="G27" s="505"/>
      <c r="H27" s="505"/>
      <c r="I27" s="505"/>
    </row>
    <row r="28" spans="1:11" ht="15" customHeight="1" x14ac:dyDescent="0.2">
      <c r="A28" s="115" t="s">
        <v>62</v>
      </c>
      <c r="B28" s="115"/>
      <c r="C28" s="115"/>
      <c r="D28" s="116"/>
      <c r="E28" s="117" t="s">
        <v>63</v>
      </c>
      <c r="F28" s="117" t="s">
        <v>64</v>
      </c>
      <c r="G28" s="117" t="s">
        <v>65</v>
      </c>
      <c r="H28" s="117"/>
      <c r="I28" s="117" t="s">
        <v>66</v>
      </c>
    </row>
    <row r="29" spans="1:11" ht="15" customHeight="1" x14ac:dyDescent="0.2">
      <c r="A29" s="510" t="s">
        <v>67</v>
      </c>
      <c r="B29" s="511"/>
      <c r="C29" s="511"/>
      <c r="D29" s="512"/>
      <c r="E29" s="132" t="e">
        <f>H25</f>
        <v>#DIV/0!</v>
      </c>
      <c r="F29" s="160" t="s">
        <v>68</v>
      </c>
      <c r="G29" s="123">
        <v>4</v>
      </c>
      <c r="H29" s="123"/>
      <c r="I29" s="125" t="e">
        <f>E29*G29</f>
        <v>#DIV/0!</v>
      </c>
    </row>
    <row r="30" spans="1:11" ht="15" customHeight="1" x14ac:dyDescent="0.2">
      <c r="A30" s="506" t="s">
        <v>69</v>
      </c>
      <c r="B30" s="506"/>
      <c r="C30" s="506"/>
      <c r="D30" s="506"/>
      <c r="E30" s="161"/>
      <c r="F30" s="162"/>
      <c r="G30" s="163"/>
      <c r="H30" s="161" t="s">
        <v>70</v>
      </c>
      <c r="I30" s="161" t="e">
        <f>I29</f>
        <v>#DIV/0!</v>
      </c>
      <c r="K30" s="72"/>
    </row>
    <row r="32" spans="1:11" ht="48" customHeight="1" x14ac:dyDescent="0.2">
      <c r="A32" s="502" t="s">
        <v>71</v>
      </c>
      <c r="B32" s="502"/>
      <c r="C32" s="502"/>
      <c r="D32" s="502"/>
      <c r="E32" s="502"/>
      <c r="F32" s="502"/>
      <c r="G32" s="502"/>
      <c r="H32" s="502"/>
      <c r="I32" s="502"/>
    </row>
  </sheetData>
  <mergeCells count="7">
    <mergeCell ref="A32:I32"/>
    <mergeCell ref="A26:I26"/>
    <mergeCell ref="A1:B1"/>
    <mergeCell ref="A27:I27"/>
    <mergeCell ref="A30:D30"/>
    <mergeCell ref="C1:I1"/>
    <mergeCell ref="A29:D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fitToHeight="0" orientation="landscape" horizontalDpi="300" verticalDpi="300" r:id="rId1"/>
  <headerFooter>
    <oddFooter>Página 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>
    <tabColor rgb="FF00B050"/>
    <pageSetUpPr fitToPage="1"/>
  </sheetPr>
  <dimension ref="A1:K26"/>
  <sheetViews>
    <sheetView workbookViewId="0">
      <selection activeCell="E16" sqref="E16"/>
    </sheetView>
  </sheetViews>
  <sheetFormatPr defaultColWidth="9.140625" defaultRowHeight="12.75" x14ac:dyDescent="0.2"/>
  <cols>
    <col min="1" max="1" width="6.140625" style="60" customWidth="1"/>
    <col min="2" max="2" width="15" style="56" customWidth="1"/>
    <col min="3" max="3" width="9.28515625" style="56" customWidth="1"/>
    <col min="4" max="4" width="62.7109375" style="56" customWidth="1"/>
    <col min="5" max="5" width="14.85546875" style="59" bestFit="1" customWidth="1"/>
    <col min="6" max="6" width="12.42578125" style="60" customWidth="1"/>
    <col min="7" max="7" width="13.28515625" style="56" bestFit="1" customWidth="1"/>
    <col min="8" max="8" width="13.7109375" style="56" customWidth="1"/>
    <col min="9" max="9" width="12.140625" style="59" customWidth="1"/>
    <col min="10" max="11" width="12.7109375" style="56" customWidth="1"/>
    <col min="12" max="16384" width="9.140625" style="56"/>
  </cols>
  <sheetData>
    <row r="1" spans="1:11" ht="15" customHeight="1" x14ac:dyDescent="0.2">
      <c r="A1" s="504" t="s">
        <v>72</v>
      </c>
      <c r="B1" s="513"/>
      <c r="C1" s="507" t="s">
        <v>73</v>
      </c>
      <c r="D1" s="508"/>
      <c r="E1" s="508"/>
      <c r="F1" s="508"/>
      <c r="G1" s="508"/>
      <c r="H1" s="199"/>
      <c r="I1" s="200"/>
    </row>
    <row r="2" spans="1:11" ht="15" customHeight="1" x14ac:dyDescent="0.2">
      <c r="H2" s="61"/>
    </row>
    <row r="3" spans="1:11" s="60" customFormat="1" ht="15" customHeight="1" x14ac:dyDescent="0.2">
      <c r="A3" s="115" t="s">
        <v>25</v>
      </c>
      <c r="B3" s="115" t="s">
        <v>26</v>
      </c>
      <c r="C3" s="115" t="s">
        <v>27</v>
      </c>
      <c r="D3" s="116" t="s">
        <v>28</v>
      </c>
      <c r="E3" s="117" t="s">
        <v>74</v>
      </c>
      <c r="F3" s="117" t="s">
        <v>30</v>
      </c>
      <c r="G3" s="117" t="s">
        <v>31</v>
      </c>
      <c r="H3" s="117" t="s">
        <v>32</v>
      </c>
      <c r="I3" s="117" t="s">
        <v>33</v>
      </c>
    </row>
    <row r="4" spans="1:11" ht="15" customHeight="1" x14ac:dyDescent="0.2">
      <c r="C4" s="72"/>
      <c r="E4" s="180"/>
      <c r="F4" s="181"/>
      <c r="G4" s="182"/>
      <c r="H4" s="72"/>
      <c r="I4" s="180"/>
    </row>
    <row r="5" spans="1:11" s="57" customFormat="1" ht="15" customHeight="1" x14ac:dyDescent="0.2">
      <c r="A5" s="152">
        <v>3</v>
      </c>
      <c r="B5" s="185" t="s">
        <v>75</v>
      </c>
      <c r="C5" s="186"/>
      <c r="D5" s="187"/>
      <c r="E5" s="188" t="s">
        <v>76</v>
      </c>
      <c r="F5" s="189"/>
      <c r="G5" s="190"/>
      <c r="H5" s="191">
        <f>SUM(H7,H10:H10,H13)</f>
        <v>0</v>
      </c>
      <c r="I5" s="192" t="e">
        <f>SUM(I7,I10:I10,I13)</f>
        <v>#DIV/0!</v>
      </c>
    </row>
    <row r="6" spans="1:11" s="57" customFormat="1" ht="15" customHeight="1" x14ac:dyDescent="0.2">
      <c r="A6" s="415" t="s">
        <v>77</v>
      </c>
      <c r="B6" s="416" t="s">
        <v>78</v>
      </c>
      <c r="C6" s="417"/>
      <c r="D6" s="417"/>
      <c r="E6" s="418"/>
      <c r="F6" s="419"/>
      <c r="G6" s="417"/>
      <c r="H6" s="420"/>
      <c r="I6" s="421"/>
    </row>
    <row r="7" spans="1:11" s="57" customFormat="1" ht="15" customHeight="1" x14ac:dyDescent="0.2">
      <c r="A7" s="113" t="s">
        <v>79</v>
      </c>
      <c r="B7" s="170">
        <f>'3 SERVIÇOS TÉCNICOS'!B8</f>
        <v>0</v>
      </c>
      <c r="C7" s="480">
        <f>'3 SERVIÇOS TÉCNICOS'!B10</f>
        <v>0</v>
      </c>
      <c r="D7" s="169" t="str">
        <f>'3 SERVIÇOS TÉCNICOS'!B11</f>
        <v>Técnico em Geoprocessamento</v>
      </c>
      <c r="E7" s="176">
        <f>'3 SERVIÇOS TÉCNICOS'!B13</f>
        <v>0</v>
      </c>
      <c r="F7" s="171" t="s">
        <v>80</v>
      </c>
      <c r="G7" s="174">
        <v>960</v>
      </c>
      <c r="H7" s="176">
        <f>E7*G7</f>
        <v>0</v>
      </c>
      <c r="I7" s="175" t="e">
        <f>H7/$H$21</f>
        <v>#DIV/0!</v>
      </c>
      <c r="K7" s="112"/>
    </row>
    <row r="8" spans="1:11" s="57" customFormat="1" ht="15" customHeight="1" x14ac:dyDescent="0.2">
      <c r="A8" s="58"/>
      <c r="B8" s="58"/>
      <c r="C8" s="70"/>
      <c r="E8" s="178"/>
      <c r="F8" s="70"/>
      <c r="G8" s="172"/>
      <c r="H8" s="178"/>
      <c r="I8" s="173"/>
    </row>
    <row r="9" spans="1:11" s="57" customFormat="1" ht="15" customHeight="1" x14ac:dyDescent="0.2">
      <c r="A9" s="415" t="s">
        <v>81</v>
      </c>
      <c r="B9" s="416" t="s">
        <v>82</v>
      </c>
      <c r="C9" s="417"/>
      <c r="D9" s="417"/>
      <c r="E9" s="420"/>
      <c r="F9" s="419"/>
      <c r="G9" s="417"/>
      <c r="H9" s="420"/>
      <c r="I9" s="421"/>
    </row>
    <row r="10" spans="1:11" s="57" customFormat="1" ht="61.15" customHeight="1" x14ac:dyDescent="0.2">
      <c r="A10" s="113" t="s">
        <v>83</v>
      </c>
      <c r="B10" s="170">
        <f>'3 SERVIÇOS TÉCNICOS'!B20</f>
        <v>0</v>
      </c>
      <c r="C10" s="183">
        <f>'3 SERVIÇOS TÉCNICOS'!B22</f>
        <v>0</v>
      </c>
      <c r="D10" s="184" t="str">
        <f>'3 SERVIÇOS TÉCNICOS'!B23</f>
        <v>Alocação de equipe de topografia básica (inclui equipe composta por um engenheiro e auxiliar de topografia; equipamentos: estação total, rádio comunicador e equipamentos complementares; mobilização e desmobilização; hospedagem e alimentação)</v>
      </c>
      <c r="E10" s="176">
        <f>'3 SERVIÇOS TÉCNICOS'!B25</f>
        <v>0</v>
      </c>
      <c r="F10" s="171" t="s">
        <v>84</v>
      </c>
      <c r="G10" s="174">
        <v>7</v>
      </c>
      <c r="H10" s="176">
        <f>E10*G10</f>
        <v>0</v>
      </c>
      <c r="I10" s="175" t="e">
        <f>H10/$H$21</f>
        <v>#DIV/0!</v>
      </c>
    </row>
    <row r="11" spans="1:11" s="57" customFormat="1" ht="15" customHeight="1" x14ac:dyDescent="0.2">
      <c r="A11" s="58"/>
      <c r="B11" s="58"/>
      <c r="C11" s="70"/>
      <c r="E11" s="178"/>
      <c r="F11" s="70"/>
      <c r="G11" s="74"/>
      <c r="H11" s="178"/>
      <c r="I11" s="70"/>
    </row>
    <row r="12" spans="1:11" s="57" customFormat="1" ht="15" customHeight="1" x14ac:dyDescent="0.2">
      <c r="A12" s="415" t="s">
        <v>85</v>
      </c>
      <c r="B12" s="416" t="s">
        <v>86</v>
      </c>
      <c r="C12" s="417"/>
      <c r="D12" s="417"/>
      <c r="E12" s="420"/>
      <c r="F12" s="422"/>
      <c r="G12" s="423"/>
      <c r="H12" s="420"/>
      <c r="I12" s="424"/>
    </row>
    <row r="13" spans="1:11" s="57" customFormat="1" ht="15" customHeight="1" x14ac:dyDescent="0.2">
      <c r="A13" s="113" t="s">
        <v>87</v>
      </c>
      <c r="B13" s="170">
        <f>'3 SERVIÇOS TÉCNICOS'!B32</f>
        <v>0</v>
      </c>
      <c r="C13" s="183">
        <f>'3 SERVIÇOS TÉCNICOS'!B34</f>
        <v>0</v>
      </c>
      <c r="D13" s="169" t="str">
        <f>'3 SERVIÇOS TÉCNICOS'!B35</f>
        <v>Execução de filmagem com drone - diária</v>
      </c>
      <c r="E13" s="176">
        <f>'3 SERVIÇOS TÉCNICOS'!B37</f>
        <v>0</v>
      </c>
      <c r="F13" s="171" t="s">
        <v>84</v>
      </c>
      <c r="G13" s="174">
        <v>12</v>
      </c>
      <c r="H13" s="176">
        <f t="shared" ref="H13" si="0">E13*G13</f>
        <v>0</v>
      </c>
      <c r="I13" s="175" t="e">
        <f>H13/$H$21</f>
        <v>#DIV/0!</v>
      </c>
    </row>
    <row r="14" spans="1:11" s="57" customFormat="1" ht="15" customHeight="1" x14ac:dyDescent="0.2">
      <c r="A14" s="58"/>
      <c r="B14" s="58"/>
      <c r="C14" s="107"/>
      <c r="E14" s="178"/>
      <c r="F14" s="70"/>
      <c r="G14" s="172"/>
      <c r="H14" s="178"/>
      <c r="I14" s="173"/>
    </row>
    <row r="15" spans="1:11" s="57" customFormat="1" ht="15" customHeight="1" x14ac:dyDescent="0.2">
      <c r="A15" s="128">
        <v>4</v>
      </c>
      <c r="B15" s="164" t="s">
        <v>46</v>
      </c>
      <c r="C15" s="164"/>
      <c r="D15" s="164"/>
      <c r="E15" s="128" t="s">
        <v>47</v>
      </c>
      <c r="F15" s="128"/>
      <c r="G15" s="165"/>
      <c r="H15" s="135">
        <f>SUM(H16:H19)</f>
        <v>0</v>
      </c>
      <c r="I15" s="166" t="e">
        <f>SUM(I16:I19)</f>
        <v>#DIV/0!</v>
      </c>
    </row>
    <row r="16" spans="1:11" s="57" customFormat="1" ht="25.5" x14ac:dyDescent="0.2">
      <c r="A16" s="113" t="s">
        <v>88</v>
      </c>
      <c r="B16" s="113">
        <f>'4 DESP DIVERSAS'!B6</f>
        <v>0</v>
      </c>
      <c r="C16" s="168" t="str">
        <f>'4 DESP DIVERSAS'!B8</f>
        <v>SINAPI</v>
      </c>
      <c r="D16" s="179" t="str">
        <f>'4 DESP DIVERSAS'!B9</f>
        <v>Locação de retroescavadeira sobre rodas com carregadeira, tração 4x4, potência 88 HP (incluído operador e combustível)</v>
      </c>
      <c r="E16" s="177">
        <f>'4 DESP DIVERSAS'!B11</f>
        <v>0</v>
      </c>
      <c r="F16" s="108" t="s">
        <v>89</v>
      </c>
      <c r="G16" s="111">
        <v>500</v>
      </c>
      <c r="H16" s="177">
        <f t="shared" ref="H16:H19" si="1">E16*G16</f>
        <v>0</v>
      </c>
      <c r="I16" s="167" t="e">
        <f>H16/$H$21</f>
        <v>#DIV/0!</v>
      </c>
    </row>
    <row r="17" spans="1:11" s="57" customFormat="1" ht="15" customHeight="1" x14ac:dyDescent="0.2">
      <c r="A17" s="113" t="s">
        <v>90</v>
      </c>
      <c r="B17" s="109">
        <f>'4 DESP DIVERSAS'!B16</f>
        <v>0</v>
      </c>
      <c r="C17" s="109">
        <f>'4 DESP DIVERSAS'!B18</f>
        <v>0</v>
      </c>
      <c r="D17" s="110" t="str">
        <f>'4 DESP DIVERSAS'!B19</f>
        <v>Impressão preto e branco</v>
      </c>
      <c r="E17" s="177">
        <f>'4 DESP DIVERSAS'!B21</f>
        <v>0</v>
      </c>
      <c r="F17" s="108" t="s">
        <v>91</v>
      </c>
      <c r="G17" s="111">
        <v>3000</v>
      </c>
      <c r="H17" s="177">
        <f t="shared" si="1"/>
        <v>0</v>
      </c>
      <c r="I17" s="167" t="e">
        <f>H17/$H$21</f>
        <v>#DIV/0!</v>
      </c>
    </row>
    <row r="18" spans="1:11" s="57" customFormat="1" ht="15" customHeight="1" x14ac:dyDescent="0.2">
      <c r="A18" s="113" t="s">
        <v>92</v>
      </c>
      <c r="B18" s="109">
        <f>'4 DESP DIVERSAS'!B26</f>
        <v>0</v>
      </c>
      <c r="C18" s="109">
        <f>'4 DESP DIVERSAS'!B28</f>
        <v>0</v>
      </c>
      <c r="D18" s="110" t="str">
        <f>'4 DESP DIVERSAS'!B29</f>
        <v>Refeição utilizada nas atividades de mobilização social</v>
      </c>
      <c r="E18" s="177">
        <f>'4 DESP DIVERSAS'!B31</f>
        <v>0</v>
      </c>
      <c r="F18" s="108" t="s">
        <v>91</v>
      </c>
      <c r="G18" s="111">
        <v>360</v>
      </c>
      <c r="H18" s="177">
        <f t="shared" si="1"/>
        <v>0</v>
      </c>
      <c r="I18" s="167" t="e">
        <f>H18/$H$21</f>
        <v>#DIV/0!</v>
      </c>
    </row>
    <row r="19" spans="1:11" s="57" customFormat="1" ht="15" customHeight="1" x14ac:dyDescent="0.2">
      <c r="A19" s="113" t="s">
        <v>93</v>
      </c>
      <c r="B19" s="109">
        <f>'4 DESP DIVERSAS'!B36</f>
        <v>0</v>
      </c>
      <c r="C19" s="109">
        <f>'4 DESP DIVERSAS'!B38</f>
        <v>0</v>
      </c>
      <c r="D19" s="110" t="str">
        <f>'4 DESP DIVERSAS'!B39</f>
        <v>Diárias utilizadas nas atividades de mobilização social</v>
      </c>
      <c r="E19" s="177">
        <f>'4 DESP DIVERSAS'!B41</f>
        <v>0</v>
      </c>
      <c r="F19" s="108" t="s">
        <v>91</v>
      </c>
      <c r="G19" s="111">
        <v>360</v>
      </c>
      <c r="H19" s="177">
        <f t="shared" si="1"/>
        <v>0</v>
      </c>
      <c r="I19" s="167" t="e">
        <f t="shared" ref="I19" si="2">H19/$H$21</f>
        <v>#DIV/0!</v>
      </c>
    </row>
    <row r="20" spans="1:11" ht="15" customHeight="1" x14ac:dyDescent="0.2">
      <c r="A20" s="58"/>
      <c r="B20" s="57"/>
      <c r="C20" s="71"/>
      <c r="D20" s="57"/>
      <c r="E20" s="73"/>
      <c r="F20" s="70"/>
      <c r="G20" s="74"/>
      <c r="H20" s="71"/>
      <c r="I20" s="70"/>
    </row>
    <row r="21" spans="1:11" ht="15" customHeight="1" x14ac:dyDescent="0.2">
      <c r="A21" s="76"/>
      <c r="B21" s="193"/>
      <c r="C21" s="193"/>
      <c r="D21" s="193"/>
      <c r="E21" s="514" t="s">
        <v>60</v>
      </c>
      <c r="F21" s="514"/>
      <c r="G21" s="194"/>
      <c r="H21" s="197">
        <f>H5+H15</f>
        <v>0</v>
      </c>
      <c r="I21" s="195" t="e">
        <f>I5+I15</f>
        <v>#DIV/0!</v>
      </c>
    </row>
    <row r="22" spans="1:11" ht="15" customHeight="1" x14ac:dyDescent="0.2"/>
    <row r="23" spans="1:11" ht="15" customHeight="1" x14ac:dyDescent="0.2">
      <c r="A23" s="505" t="s">
        <v>61</v>
      </c>
      <c r="B23" s="505"/>
      <c r="C23" s="505"/>
      <c r="D23" s="505"/>
      <c r="E23" s="505"/>
      <c r="F23" s="505"/>
      <c r="G23" s="505"/>
      <c r="H23" s="505"/>
      <c r="I23" s="505"/>
    </row>
    <row r="24" spans="1:11" ht="15" customHeight="1" x14ac:dyDescent="0.2">
      <c r="A24" s="115" t="s">
        <v>62</v>
      </c>
      <c r="B24" s="115"/>
      <c r="C24" s="115"/>
      <c r="D24" s="116"/>
      <c r="E24" s="117" t="s">
        <v>63</v>
      </c>
      <c r="F24" s="117" t="s">
        <v>64</v>
      </c>
      <c r="G24" s="117" t="s">
        <v>65</v>
      </c>
      <c r="H24" s="117"/>
      <c r="I24" s="117" t="s">
        <v>94</v>
      </c>
    </row>
    <row r="25" spans="1:11" ht="15" customHeight="1" x14ac:dyDescent="0.2">
      <c r="A25" s="510" t="s">
        <v>67</v>
      </c>
      <c r="B25" s="511"/>
      <c r="C25" s="511"/>
      <c r="D25" s="512"/>
      <c r="E25" s="136">
        <f>H21</f>
        <v>0</v>
      </c>
      <c r="F25" s="160" t="s">
        <v>68</v>
      </c>
      <c r="G25" s="123">
        <v>4</v>
      </c>
      <c r="H25" s="123"/>
      <c r="I25" s="122">
        <f>E25*G25</f>
        <v>0</v>
      </c>
      <c r="K25" s="72"/>
    </row>
    <row r="26" spans="1:11" ht="15" customHeight="1" x14ac:dyDescent="0.2">
      <c r="A26" s="506" t="s">
        <v>69</v>
      </c>
      <c r="B26" s="506"/>
      <c r="C26" s="506"/>
      <c r="D26" s="506"/>
      <c r="E26" s="161"/>
      <c r="F26" s="162"/>
      <c r="G26" s="163"/>
      <c r="H26" s="161" t="s">
        <v>70</v>
      </c>
      <c r="I26" s="161">
        <f>I25</f>
        <v>0</v>
      </c>
    </row>
  </sheetData>
  <mergeCells count="6">
    <mergeCell ref="A1:B1"/>
    <mergeCell ref="C1:G1"/>
    <mergeCell ref="E21:F21"/>
    <mergeCell ref="A23:I23"/>
    <mergeCell ref="A26:D26"/>
    <mergeCell ref="A25:D2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fitToHeight="0" orientation="landscape" horizontalDpi="300" verticalDpi="300" r:id="rId1"/>
  <headerFooter>
    <oddFooter>Página &amp;P&amp;R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490D-67B6-4B89-97A1-84E187ADCCBC}">
  <sheetPr codeName="Planilha8">
    <tabColor rgb="FF00B050"/>
    <pageSetUpPr fitToPage="1"/>
  </sheetPr>
  <dimension ref="A1:J45"/>
  <sheetViews>
    <sheetView workbookViewId="0">
      <selection activeCell="A2" sqref="A2"/>
    </sheetView>
  </sheetViews>
  <sheetFormatPr defaultRowHeight="12.75" x14ac:dyDescent="0.2"/>
  <cols>
    <col min="1" max="1" width="12.7109375" style="426" customWidth="1"/>
    <col min="2" max="2" width="37.5703125" style="426" customWidth="1"/>
    <col min="3" max="10" width="17.7109375" style="426" customWidth="1"/>
  </cols>
  <sheetData>
    <row r="1" spans="1:10" x14ac:dyDescent="0.2">
      <c r="A1" s="429" t="s">
        <v>95</v>
      </c>
      <c r="B1" s="537" t="s">
        <v>96</v>
      </c>
      <c r="C1" s="537"/>
      <c r="D1" s="537"/>
      <c r="E1" s="537"/>
      <c r="F1" s="537"/>
      <c r="G1" s="537"/>
      <c r="H1" s="537"/>
      <c r="I1" s="537"/>
      <c r="J1" s="537"/>
    </row>
    <row r="2" spans="1:10" ht="13.5" thickBot="1" x14ac:dyDescent="0.25"/>
    <row r="3" spans="1:10" x14ac:dyDescent="0.2">
      <c r="A3" s="521" t="s">
        <v>97</v>
      </c>
      <c r="B3" s="523" t="s">
        <v>98</v>
      </c>
      <c r="C3" s="525" t="s">
        <v>99</v>
      </c>
      <c r="D3" s="526"/>
      <c r="E3" s="395"/>
      <c r="F3" s="536" t="s">
        <v>100</v>
      </c>
      <c r="G3" s="525"/>
      <c r="H3" s="525"/>
      <c r="I3" s="525"/>
      <c r="J3" s="526"/>
    </row>
    <row r="4" spans="1:10" ht="13.5" thickBot="1" x14ac:dyDescent="0.25">
      <c r="A4" s="522"/>
      <c r="B4" s="524"/>
      <c r="C4" s="345" t="s">
        <v>101</v>
      </c>
      <c r="D4" s="346" t="s">
        <v>102</v>
      </c>
      <c r="E4" s="396"/>
      <c r="F4" s="344" t="s">
        <v>103</v>
      </c>
      <c r="G4" s="345" t="s">
        <v>104</v>
      </c>
      <c r="H4" s="345" t="s">
        <v>105</v>
      </c>
      <c r="I4" s="345" t="s">
        <v>106</v>
      </c>
      <c r="J4" s="346" t="s">
        <v>107</v>
      </c>
    </row>
    <row r="5" spans="1:10" x14ac:dyDescent="0.2">
      <c r="A5" s="527" t="s">
        <v>108</v>
      </c>
      <c r="B5" s="337" t="s">
        <v>109</v>
      </c>
      <c r="C5" s="338"/>
      <c r="D5" s="339"/>
      <c r="E5" s="397"/>
      <c r="F5" s="347"/>
      <c r="G5" s="348"/>
      <c r="H5" s="348"/>
      <c r="I5" s="348"/>
      <c r="J5" s="339"/>
    </row>
    <row r="6" spans="1:10" x14ac:dyDescent="0.2">
      <c r="A6" s="528"/>
      <c r="B6" s="277" t="s">
        <v>110</v>
      </c>
      <c r="C6" s="334"/>
      <c r="D6" s="340"/>
      <c r="E6" s="397"/>
      <c r="F6" s="349"/>
      <c r="G6" s="320"/>
      <c r="H6" s="320"/>
      <c r="I6" s="320"/>
      <c r="J6" s="340"/>
    </row>
    <row r="7" spans="1:10" ht="26.25" thickBot="1" x14ac:dyDescent="0.25">
      <c r="A7" s="529"/>
      <c r="B7" s="341" t="s">
        <v>111</v>
      </c>
      <c r="C7" s="342" t="s">
        <v>112</v>
      </c>
      <c r="D7" s="343" t="s">
        <v>113</v>
      </c>
      <c r="E7" s="397"/>
      <c r="F7" s="350"/>
      <c r="G7" s="351"/>
      <c r="H7" s="351"/>
      <c r="I7" s="351"/>
      <c r="J7" s="352"/>
    </row>
    <row r="8" spans="1:10" x14ac:dyDescent="0.2">
      <c r="A8" s="527" t="s">
        <v>114</v>
      </c>
      <c r="B8" s="337" t="s">
        <v>115</v>
      </c>
      <c r="C8" s="348"/>
      <c r="D8" s="339"/>
      <c r="E8" s="397"/>
      <c r="F8" s="353"/>
      <c r="G8" s="348"/>
      <c r="H8" s="348"/>
      <c r="I8" s="348"/>
      <c r="J8" s="339"/>
    </row>
    <row r="9" spans="1:10" ht="25.5" x14ac:dyDescent="0.2">
      <c r="A9" s="528"/>
      <c r="B9" s="277" t="s">
        <v>116</v>
      </c>
      <c r="C9" s="320"/>
      <c r="D9" s="340"/>
      <c r="E9" s="397"/>
      <c r="F9" s="354"/>
      <c r="G9" s="334"/>
      <c r="H9" s="334"/>
      <c r="I9" s="336" t="s">
        <v>117</v>
      </c>
      <c r="J9" s="355"/>
    </row>
    <row r="10" spans="1:10" ht="26.25" thickBot="1" x14ac:dyDescent="0.25">
      <c r="A10" s="529"/>
      <c r="B10" s="341" t="s">
        <v>118</v>
      </c>
      <c r="C10" s="351"/>
      <c r="D10" s="352"/>
      <c r="E10" s="397"/>
      <c r="F10" s="374" t="s">
        <v>119</v>
      </c>
      <c r="G10" s="375" t="s">
        <v>119</v>
      </c>
      <c r="H10" s="375" t="s">
        <v>119</v>
      </c>
      <c r="I10" s="375" t="s">
        <v>119</v>
      </c>
      <c r="J10" s="376" t="s">
        <v>119</v>
      </c>
    </row>
    <row r="11" spans="1:10" x14ac:dyDescent="0.2">
      <c r="A11" s="530" t="s">
        <v>5</v>
      </c>
      <c r="B11" s="356" t="s">
        <v>120</v>
      </c>
      <c r="C11" s="357" t="e">
        <f>('CUSTOS FIXOS L6'!E5+'CUSTOS FIXOS L6'!E6+'CUSTOS FIXOS L6'!E7+'CUSTOS FIXOS L6'!E8+'CUSTOS FIXOS L6'!E18+'CUSTOS FIXOS L6'!E21)*4</f>
        <v>#DIV/0!</v>
      </c>
      <c r="D11" s="358" t="e">
        <f>('CUSTOS FIXOS L6'!E5+'CUSTOS FIXOS L6'!E6+'CUSTOS FIXOS L6'!E7+'CUSTOS FIXOS L6'!E8+'CUSTOS FIXOS L6'!E18+'CUSTOS FIXOS L6'!E21)*4</f>
        <v>#DIV/0!</v>
      </c>
      <c r="E11" s="398"/>
      <c r="F11" s="364" t="e">
        <f>('CUSTOS FIXOS L6'!E5+'CUSTOS FIXOS L6'!E6+'CUSTOS FIXOS L6'!E7+'CUSTOS FIXOS L6'!E8+'CUSTOS FIXOS L6'!E18+'CUSTOS FIXOS L6'!E21)*4</f>
        <v>#DIV/0!</v>
      </c>
      <c r="G11" s="357" t="e">
        <f>SUM('CUSTOS FIXOS L6'!E5:E15,'CUSTOS FIXOS L6'!E18:E23)*4</f>
        <v>#DIV/0!</v>
      </c>
      <c r="H11" s="357" t="e">
        <f>SUM('CUSTOS FIXOS L6'!E5:E15,'CUSTOS FIXOS L6'!E18:E23)*4</f>
        <v>#DIV/0!</v>
      </c>
      <c r="I11" s="357" t="e">
        <f>SUM('CUSTOS FIXOS L6'!E5:E15,'CUSTOS FIXOS L6'!E18:E23)*4</f>
        <v>#DIV/0!</v>
      </c>
      <c r="J11" s="358" t="e">
        <f>SUM('CUSTOS FIXOS L6'!E5:E15,'CUSTOS FIXOS L6'!E18:E23)*4</f>
        <v>#DIV/0!</v>
      </c>
    </row>
    <row r="12" spans="1:10" x14ac:dyDescent="0.2">
      <c r="A12" s="531"/>
      <c r="B12" s="324" t="s">
        <v>121</v>
      </c>
      <c r="C12" s="325" t="e">
        <f>C11/$J$42</f>
        <v>#DIV/0!</v>
      </c>
      <c r="D12" s="359" t="e">
        <f>D11/$J$42</f>
        <v>#DIV/0!</v>
      </c>
      <c r="E12" s="399"/>
      <c r="F12" s="365" t="e">
        <f>F11/$J$42</f>
        <v>#DIV/0!</v>
      </c>
      <c r="G12" s="325" t="e">
        <f>G11/$J$42</f>
        <v>#DIV/0!</v>
      </c>
      <c r="H12" s="325" t="e">
        <f>H11/$J$42</f>
        <v>#DIV/0!</v>
      </c>
      <c r="I12" s="325" t="e">
        <f>I11/$J$42</f>
        <v>#DIV/0!</v>
      </c>
      <c r="J12" s="359" t="e">
        <f>J11/$J$42</f>
        <v>#DIV/0!</v>
      </c>
    </row>
    <row r="13" spans="1:10" x14ac:dyDescent="0.2">
      <c r="A13" s="531"/>
      <c r="B13" s="322" t="s">
        <v>122</v>
      </c>
      <c r="C13" s="323" t="e">
        <f>C11</f>
        <v>#DIV/0!</v>
      </c>
      <c r="D13" s="360" t="e">
        <f>D11+C13</f>
        <v>#DIV/0!</v>
      </c>
      <c r="E13" s="398"/>
      <c r="F13" s="377" t="e">
        <f>F11+D13</f>
        <v>#DIV/0!</v>
      </c>
      <c r="G13" s="323" t="e">
        <f>G11+F13</f>
        <v>#DIV/0!</v>
      </c>
      <c r="H13" s="323" t="e">
        <f t="shared" ref="H13:J13" si="0">H11+G13</f>
        <v>#DIV/0!</v>
      </c>
      <c r="I13" s="323" t="e">
        <f t="shared" si="0"/>
        <v>#DIV/0!</v>
      </c>
      <c r="J13" s="360" t="e">
        <f t="shared" si="0"/>
        <v>#DIV/0!</v>
      </c>
    </row>
    <row r="14" spans="1:10" ht="13.5" thickBot="1" x14ac:dyDescent="0.25">
      <c r="A14" s="532"/>
      <c r="B14" s="361" t="s">
        <v>123</v>
      </c>
      <c r="C14" s="362" t="e">
        <f>C12</f>
        <v>#DIV/0!</v>
      </c>
      <c r="D14" s="363" t="e">
        <f>D12+C14</f>
        <v>#DIV/0!</v>
      </c>
      <c r="E14" s="400"/>
      <c r="F14" s="378" t="e">
        <f>F12+D14</f>
        <v>#DIV/0!</v>
      </c>
      <c r="G14" s="362" t="e">
        <f>G12+F14</f>
        <v>#DIV/0!</v>
      </c>
      <c r="H14" s="362" t="e">
        <f t="shared" ref="H14:J14" si="1">H12+G14</f>
        <v>#DIV/0!</v>
      </c>
      <c r="I14" s="362" t="e">
        <f t="shared" si="1"/>
        <v>#DIV/0!</v>
      </c>
      <c r="J14" s="363" t="e">
        <f t="shared" si="1"/>
        <v>#DIV/0!</v>
      </c>
    </row>
    <row r="15" spans="1:10" x14ac:dyDescent="0.2">
      <c r="A15" s="533" t="s">
        <v>124</v>
      </c>
      <c r="B15" s="366" t="s">
        <v>125</v>
      </c>
      <c r="C15" s="367">
        <v>0</v>
      </c>
      <c r="D15" s="368">
        <v>0</v>
      </c>
      <c r="E15" s="430"/>
      <c r="F15" s="379">
        <v>0</v>
      </c>
      <c r="G15" s="367">
        <f>'CUSTOS VARIÁVEIS L6'!I26/12</f>
        <v>0</v>
      </c>
      <c r="H15" s="367">
        <f>'CUSTOS VARIÁVEIS L6'!I26/12</f>
        <v>0</v>
      </c>
      <c r="I15" s="367">
        <f>'CUSTOS VARIÁVEIS L6'!I26/12</f>
        <v>0</v>
      </c>
      <c r="J15" s="368">
        <f>'CUSTOS VARIÁVEIS L6'!I26/12</f>
        <v>0</v>
      </c>
    </row>
    <row r="16" spans="1:10" x14ac:dyDescent="0.2">
      <c r="A16" s="534"/>
      <c r="B16" s="328" t="s">
        <v>121</v>
      </c>
      <c r="C16" s="329" t="e">
        <f>C15/$J$42</f>
        <v>#DIV/0!</v>
      </c>
      <c r="D16" s="369" t="e">
        <f>D15/$J$42</f>
        <v>#DIV/0!</v>
      </c>
      <c r="E16" s="431"/>
      <c r="F16" s="380" t="e">
        <f>F15/$J$42</f>
        <v>#DIV/0!</v>
      </c>
      <c r="G16" s="329" t="e">
        <f>G15/$J$42</f>
        <v>#DIV/0!</v>
      </c>
      <c r="H16" s="329" t="e">
        <f>H15/$J$42</f>
        <v>#DIV/0!</v>
      </c>
      <c r="I16" s="329" t="e">
        <f>I15/$J$42</f>
        <v>#DIV/0!</v>
      </c>
      <c r="J16" s="369" t="e">
        <f>J15/$J$42</f>
        <v>#DIV/0!</v>
      </c>
    </row>
    <row r="17" spans="1:10" x14ac:dyDescent="0.2">
      <c r="A17" s="534"/>
      <c r="B17" s="326" t="s">
        <v>122</v>
      </c>
      <c r="C17" s="327">
        <f>C15</f>
        <v>0</v>
      </c>
      <c r="D17" s="370">
        <f>D15+C17</f>
        <v>0</v>
      </c>
      <c r="E17" s="401"/>
      <c r="F17" s="381">
        <f>F15+D17</f>
        <v>0</v>
      </c>
      <c r="G17" s="327">
        <f>G15+F17</f>
        <v>0</v>
      </c>
      <c r="H17" s="327">
        <f t="shared" ref="H17:J17" si="2">H15+G17</f>
        <v>0</v>
      </c>
      <c r="I17" s="327">
        <f t="shared" si="2"/>
        <v>0</v>
      </c>
      <c r="J17" s="370">
        <f t="shared" si="2"/>
        <v>0</v>
      </c>
    </row>
    <row r="18" spans="1:10" ht="13.5" thickBot="1" x14ac:dyDescent="0.25">
      <c r="A18" s="535"/>
      <c r="B18" s="371" t="s">
        <v>123</v>
      </c>
      <c r="C18" s="372" t="e">
        <f>C16</f>
        <v>#DIV/0!</v>
      </c>
      <c r="D18" s="373" t="e">
        <f>D16+C18</f>
        <v>#DIV/0!</v>
      </c>
      <c r="E18" s="402"/>
      <c r="F18" s="382" t="e">
        <f>F16+D18</f>
        <v>#DIV/0!</v>
      </c>
      <c r="G18" s="372" t="e">
        <f>G16+F18</f>
        <v>#DIV/0!</v>
      </c>
      <c r="H18" s="372" t="e">
        <f t="shared" ref="H18:J18" si="3">H16+G18</f>
        <v>#DIV/0!</v>
      </c>
      <c r="I18" s="372" t="e">
        <f t="shared" si="3"/>
        <v>#DIV/0!</v>
      </c>
      <c r="J18" s="373" t="e">
        <f t="shared" si="3"/>
        <v>#DIV/0!</v>
      </c>
    </row>
    <row r="19" spans="1:10" x14ac:dyDescent="0.2">
      <c r="A19" s="518" t="s">
        <v>126</v>
      </c>
      <c r="B19" s="383" t="s">
        <v>120</v>
      </c>
      <c r="C19" s="384" t="e">
        <f>C11+C15</f>
        <v>#DIV/0!</v>
      </c>
      <c r="D19" s="385" t="e">
        <f t="shared" ref="D19:J19" si="4">D11+D15</f>
        <v>#DIV/0!</v>
      </c>
      <c r="E19" s="403"/>
      <c r="F19" s="391" t="e">
        <f t="shared" si="4"/>
        <v>#DIV/0!</v>
      </c>
      <c r="G19" s="384" t="e">
        <f t="shared" si="4"/>
        <v>#DIV/0!</v>
      </c>
      <c r="H19" s="384" t="e">
        <f t="shared" si="4"/>
        <v>#DIV/0!</v>
      </c>
      <c r="I19" s="384" t="e">
        <f t="shared" si="4"/>
        <v>#DIV/0!</v>
      </c>
      <c r="J19" s="385" t="e">
        <f t="shared" si="4"/>
        <v>#DIV/0!</v>
      </c>
    </row>
    <row r="20" spans="1:10" x14ac:dyDescent="0.2">
      <c r="A20" s="519"/>
      <c r="B20" s="332" t="s">
        <v>121</v>
      </c>
      <c r="C20" s="333" t="e">
        <f>C19/$J$42</f>
        <v>#DIV/0!</v>
      </c>
      <c r="D20" s="386" t="e">
        <f>D19/$J$42</f>
        <v>#DIV/0!</v>
      </c>
      <c r="E20" s="404"/>
      <c r="F20" s="392" t="e">
        <f>F19/$J$42</f>
        <v>#DIV/0!</v>
      </c>
      <c r="G20" s="333" t="e">
        <f>G19/$J$42</f>
        <v>#DIV/0!</v>
      </c>
      <c r="H20" s="333" t="e">
        <f>H19/$J$42</f>
        <v>#DIV/0!</v>
      </c>
      <c r="I20" s="333" t="e">
        <f>I19/$J$42</f>
        <v>#DIV/0!</v>
      </c>
      <c r="J20" s="386" t="e">
        <f>J19/$J$42</f>
        <v>#DIV/0!</v>
      </c>
    </row>
    <row r="21" spans="1:10" x14ac:dyDescent="0.2">
      <c r="A21" s="519"/>
      <c r="B21" s="330" t="s">
        <v>122</v>
      </c>
      <c r="C21" s="331" t="e">
        <f>C19</f>
        <v>#DIV/0!</v>
      </c>
      <c r="D21" s="387" t="e">
        <f>D19+C21</f>
        <v>#DIV/0!</v>
      </c>
      <c r="E21" s="403"/>
      <c r="F21" s="393" t="e">
        <f>F19+D21</f>
        <v>#DIV/0!</v>
      </c>
      <c r="G21" s="331" t="e">
        <f>G19+F21</f>
        <v>#DIV/0!</v>
      </c>
      <c r="H21" s="331" t="e">
        <f t="shared" ref="H21:J21" si="5">H19+G21</f>
        <v>#DIV/0!</v>
      </c>
      <c r="I21" s="331" t="e">
        <f t="shared" si="5"/>
        <v>#DIV/0!</v>
      </c>
      <c r="J21" s="387" t="e">
        <f t="shared" si="5"/>
        <v>#DIV/0!</v>
      </c>
    </row>
    <row r="22" spans="1:10" ht="13.5" thickBot="1" x14ac:dyDescent="0.25">
      <c r="A22" s="520"/>
      <c r="B22" s="388" t="s">
        <v>123</v>
      </c>
      <c r="C22" s="389" t="e">
        <f>C21/$J$42</f>
        <v>#DIV/0!</v>
      </c>
      <c r="D22" s="390" t="e">
        <f>D20+C22</f>
        <v>#DIV/0!</v>
      </c>
      <c r="E22" s="405"/>
      <c r="F22" s="394" t="e">
        <f>F20+D22</f>
        <v>#DIV/0!</v>
      </c>
      <c r="G22" s="389" t="e">
        <f>G20+F22</f>
        <v>#DIV/0!</v>
      </c>
      <c r="H22" s="389" t="e">
        <f t="shared" ref="H22:J22" si="6">H20+G22</f>
        <v>#DIV/0!</v>
      </c>
      <c r="I22" s="389" t="e">
        <f t="shared" si="6"/>
        <v>#DIV/0!</v>
      </c>
      <c r="J22" s="390" t="e">
        <f t="shared" si="6"/>
        <v>#DIV/0!</v>
      </c>
    </row>
    <row r="23" spans="1:10" ht="13.5" thickBot="1" x14ac:dyDescent="0.25"/>
    <row r="24" spans="1:10" x14ac:dyDescent="0.2">
      <c r="A24" s="521" t="s">
        <v>97</v>
      </c>
      <c r="B24" s="523" t="s">
        <v>98</v>
      </c>
      <c r="C24" s="525" t="s">
        <v>100</v>
      </c>
      <c r="D24" s="525"/>
      <c r="E24" s="525"/>
      <c r="F24" s="525"/>
      <c r="G24" s="525"/>
      <c r="H24" s="525"/>
      <c r="I24" s="525"/>
      <c r="J24" s="526"/>
    </row>
    <row r="25" spans="1:10" ht="13.5" thickBot="1" x14ac:dyDescent="0.25">
      <c r="A25" s="522"/>
      <c r="B25" s="524"/>
      <c r="C25" s="345" t="s">
        <v>127</v>
      </c>
      <c r="D25" s="345" t="s">
        <v>128</v>
      </c>
      <c r="E25" s="345" t="s">
        <v>129</v>
      </c>
      <c r="F25" s="345" t="s">
        <v>130</v>
      </c>
      <c r="G25" s="345" t="s">
        <v>131</v>
      </c>
      <c r="H25" s="345" t="s">
        <v>132</v>
      </c>
      <c r="I25" s="345" t="s">
        <v>133</v>
      </c>
      <c r="J25" s="346" t="s">
        <v>134</v>
      </c>
    </row>
    <row r="26" spans="1:10" x14ac:dyDescent="0.2">
      <c r="A26" s="527" t="s">
        <v>108</v>
      </c>
      <c r="B26" s="337" t="s">
        <v>109</v>
      </c>
      <c r="C26" s="348"/>
      <c r="D26" s="348"/>
      <c r="E26" s="406"/>
      <c r="F26" s="348"/>
      <c r="G26" s="348"/>
      <c r="H26" s="348"/>
      <c r="I26" s="348"/>
      <c r="J26" s="339"/>
    </row>
    <row r="27" spans="1:10" x14ac:dyDescent="0.2">
      <c r="A27" s="528"/>
      <c r="B27" s="277" t="s">
        <v>110</v>
      </c>
      <c r="C27" s="320"/>
      <c r="D27" s="320"/>
      <c r="E27" s="321"/>
      <c r="F27" s="320"/>
      <c r="G27" s="320"/>
      <c r="H27" s="320"/>
      <c r="I27" s="320"/>
      <c r="J27" s="340"/>
    </row>
    <row r="28" spans="1:10" ht="26.25" thickBot="1" x14ac:dyDescent="0.25">
      <c r="A28" s="529"/>
      <c r="B28" s="341" t="s">
        <v>111</v>
      </c>
      <c r="C28" s="342" t="s">
        <v>135</v>
      </c>
      <c r="D28" s="351"/>
      <c r="E28" s="407"/>
      <c r="F28" s="351"/>
      <c r="G28" s="351"/>
      <c r="H28" s="351"/>
      <c r="I28" s="342" t="s">
        <v>135</v>
      </c>
      <c r="J28" s="352"/>
    </row>
    <row r="29" spans="1:10" x14ac:dyDescent="0.2">
      <c r="A29" s="527" t="s">
        <v>114</v>
      </c>
      <c r="B29" s="337" t="s">
        <v>115</v>
      </c>
      <c r="C29" s="348"/>
      <c r="D29" s="348"/>
      <c r="E29" s="406"/>
      <c r="F29" s="348"/>
      <c r="G29" s="348"/>
      <c r="H29" s="348"/>
      <c r="I29" s="348"/>
      <c r="J29" s="339"/>
    </row>
    <row r="30" spans="1:10" ht="25.5" x14ac:dyDescent="0.2">
      <c r="A30" s="528"/>
      <c r="B30" s="277" t="s">
        <v>116</v>
      </c>
      <c r="C30" s="334"/>
      <c r="D30" s="336" t="s">
        <v>117</v>
      </c>
      <c r="E30" s="335"/>
      <c r="F30" s="334"/>
      <c r="G30" s="336" t="s">
        <v>117</v>
      </c>
      <c r="H30" s="334"/>
      <c r="I30" s="334"/>
      <c r="J30" s="408" t="s">
        <v>117</v>
      </c>
    </row>
    <row r="31" spans="1:10" ht="26.25" thickBot="1" x14ac:dyDescent="0.25">
      <c r="A31" s="529"/>
      <c r="B31" s="341" t="s">
        <v>118</v>
      </c>
      <c r="C31" s="409" t="s">
        <v>119</v>
      </c>
      <c r="D31" s="409" t="s">
        <v>119</v>
      </c>
      <c r="E31" s="409" t="s">
        <v>119</v>
      </c>
      <c r="F31" s="409" t="s">
        <v>119</v>
      </c>
      <c r="G31" s="409" t="s">
        <v>119</v>
      </c>
      <c r="H31" s="409" t="s">
        <v>119</v>
      </c>
      <c r="I31" s="409" t="s">
        <v>119</v>
      </c>
      <c r="J31" s="410" t="s">
        <v>119</v>
      </c>
    </row>
    <row r="32" spans="1:10" x14ac:dyDescent="0.2">
      <c r="A32" s="530" t="s">
        <v>5</v>
      </c>
      <c r="B32" s="356" t="s">
        <v>120</v>
      </c>
      <c r="C32" s="357" t="e">
        <f>SUM('CUSTOS FIXOS L6'!E5:E15,'CUSTOS FIXOS L6'!E18:E23)*4</f>
        <v>#DIV/0!</v>
      </c>
      <c r="D32" s="357" t="e">
        <f>SUM('CUSTOS FIXOS L6'!E5:E15,'CUSTOS FIXOS L6'!E18:E23)*4</f>
        <v>#DIV/0!</v>
      </c>
      <c r="E32" s="411" t="e">
        <f>SUM('CUSTOS FIXOS L6'!E5:E15,'CUSTOS FIXOS L6'!E18:E23)*4</f>
        <v>#DIV/0!</v>
      </c>
      <c r="F32" s="357" t="e">
        <f>SUM('CUSTOS FIXOS L6'!E5:E15,'CUSTOS FIXOS L6'!E18:E23)*4</f>
        <v>#DIV/0!</v>
      </c>
      <c r="G32" s="357" t="e">
        <f>SUM('CUSTOS FIXOS L6'!E5:E15,'CUSTOS FIXOS L6'!E18:E23)*4</f>
        <v>#DIV/0!</v>
      </c>
      <c r="H32" s="357" t="e">
        <f>SUM('CUSTOS FIXOS L6'!E5:E15,'CUSTOS FIXOS L6'!E18:E23)*4</f>
        <v>#DIV/0!</v>
      </c>
      <c r="I32" s="357" t="e">
        <f>SUM('CUSTOS FIXOS L6'!E5:E15,'CUSTOS FIXOS L6'!E18:E23)*4</f>
        <v>#DIV/0!</v>
      </c>
      <c r="J32" s="358" t="e">
        <f>SUM('CUSTOS FIXOS L6'!E5:E15,'CUSTOS FIXOS L6'!E18:E23)*4</f>
        <v>#DIV/0!</v>
      </c>
    </row>
    <row r="33" spans="1:10" x14ac:dyDescent="0.2">
      <c r="A33" s="531"/>
      <c r="B33" s="324" t="s">
        <v>121</v>
      </c>
      <c r="C33" s="325" t="e">
        <f>C32/$J$42</f>
        <v>#DIV/0!</v>
      </c>
      <c r="D33" s="325" t="e">
        <f t="shared" ref="D33:J33" si="7">D32/$J$42</f>
        <v>#DIV/0!</v>
      </c>
      <c r="E33" s="325" t="e">
        <f t="shared" si="7"/>
        <v>#DIV/0!</v>
      </c>
      <c r="F33" s="325" t="e">
        <f t="shared" si="7"/>
        <v>#DIV/0!</v>
      </c>
      <c r="G33" s="325" t="e">
        <f t="shared" si="7"/>
        <v>#DIV/0!</v>
      </c>
      <c r="H33" s="325" t="e">
        <f t="shared" si="7"/>
        <v>#DIV/0!</v>
      </c>
      <c r="I33" s="325" t="e">
        <f t="shared" si="7"/>
        <v>#DIV/0!</v>
      </c>
      <c r="J33" s="359" t="e">
        <f t="shared" si="7"/>
        <v>#DIV/0!</v>
      </c>
    </row>
    <row r="34" spans="1:10" x14ac:dyDescent="0.2">
      <c r="A34" s="531"/>
      <c r="B34" s="322" t="s">
        <v>122</v>
      </c>
      <c r="C34" s="323" t="e">
        <f>J13+C32</f>
        <v>#DIV/0!</v>
      </c>
      <c r="D34" s="323" t="e">
        <f>D32+C34</f>
        <v>#DIV/0!</v>
      </c>
      <c r="E34" s="323" t="e">
        <f t="shared" ref="E34:J34" si="8">E32+D34</f>
        <v>#DIV/0!</v>
      </c>
      <c r="F34" s="323" t="e">
        <f t="shared" si="8"/>
        <v>#DIV/0!</v>
      </c>
      <c r="G34" s="323" t="e">
        <f t="shared" si="8"/>
        <v>#DIV/0!</v>
      </c>
      <c r="H34" s="323" t="e">
        <f t="shared" si="8"/>
        <v>#DIV/0!</v>
      </c>
      <c r="I34" s="323" t="e">
        <f t="shared" si="8"/>
        <v>#DIV/0!</v>
      </c>
      <c r="J34" s="360" t="e">
        <f t="shared" si="8"/>
        <v>#DIV/0!</v>
      </c>
    </row>
    <row r="35" spans="1:10" ht="13.5" thickBot="1" x14ac:dyDescent="0.25">
      <c r="A35" s="532"/>
      <c r="B35" s="361" t="s">
        <v>123</v>
      </c>
      <c r="C35" s="412" t="e">
        <f>J14+C33</f>
        <v>#DIV/0!</v>
      </c>
      <c r="D35" s="412" t="e">
        <f>D33+C35</f>
        <v>#DIV/0!</v>
      </c>
      <c r="E35" s="412" t="e">
        <f t="shared" ref="E35:J35" si="9">E33+D35</f>
        <v>#DIV/0!</v>
      </c>
      <c r="F35" s="412" t="e">
        <f t="shared" si="9"/>
        <v>#DIV/0!</v>
      </c>
      <c r="G35" s="412" t="e">
        <f t="shared" si="9"/>
        <v>#DIV/0!</v>
      </c>
      <c r="H35" s="412" t="e">
        <f t="shared" si="9"/>
        <v>#DIV/0!</v>
      </c>
      <c r="I35" s="412" t="e">
        <f t="shared" si="9"/>
        <v>#DIV/0!</v>
      </c>
      <c r="J35" s="413" t="e">
        <f t="shared" si="9"/>
        <v>#DIV/0!</v>
      </c>
    </row>
    <row r="36" spans="1:10" x14ac:dyDescent="0.2">
      <c r="A36" s="533" t="s">
        <v>124</v>
      </c>
      <c r="B36" s="366" t="s">
        <v>125</v>
      </c>
      <c r="C36" s="367">
        <f>'CUSTOS VARIÁVEIS L6'!I26/12</f>
        <v>0</v>
      </c>
      <c r="D36" s="367">
        <f>'CUSTOS VARIÁVEIS L6'!I26/12</f>
        <v>0</v>
      </c>
      <c r="E36" s="414">
        <f>'CUSTOS VARIÁVEIS L6'!I26/12</f>
        <v>0</v>
      </c>
      <c r="F36" s="367">
        <f>'CUSTOS VARIÁVEIS L6'!I26/12</f>
        <v>0</v>
      </c>
      <c r="G36" s="367">
        <f>'CUSTOS VARIÁVEIS L6'!I26/12</f>
        <v>0</v>
      </c>
      <c r="H36" s="367">
        <f>'CUSTOS VARIÁVEIS L6'!I26/12</f>
        <v>0</v>
      </c>
      <c r="I36" s="367">
        <f>'CUSTOS VARIÁVEIS L6'!I26/12</f>
        <v>0</v>
      </c>
      <c r="J36" s="368">
        <f>'CUSTOS VARIÁVEIS L6'!I26/12</f>
        <v>0</v>
      </c>
    </row>
    <row r="37" spans="1:10" x14ac:dyDescent="0.2">
      <c r="A37" s="534"/>
      <c r="B37" s="328" t="s">
        <v>121</v>
      </c>
      <c r="C37" s="329" t="e">
        <f>C36/$J$42</f>
        <v>#DIV/0!</v>
      </c>
      <c r="D37" s="329" t="e">
        <f t="shared" ref="D37:J37" si="10">D36/$J$42</f>
        <v>#DIV/0!</v>
      </c>
      <c r="E37" s="329" t="e">
        <f t="shared" si="10"/>
        <v>#DIV/0!</v>
      </c>
      <c r="F37" s="329" t="e">
        <f t="shared" si="10"/>
        <v>#DIV/0!</v>
      </c>
      <c r="G37" s="329" t="e">
        <f t="shared" si="10"/>
        <v>#DIV/0!</v>
      </c>
      <c r="H37" s="329" t="e">
        <f t="shared" si="10"/>
        <v>#DIV/0!</v>
      </c>
      <c r="I37" s="329" t="e">
        <f t="shared" si="10"/>
        <v>#DIV/0!</v>
      </c>
      <c r="J37" s="369" t="e">
        <f t="shared" si="10"/>
        <v>#DIV/0!</v>
      </c>
    </row>
    <row r="38" spans="1:10" x14ac:dyDescent="0.2">
      <c r="A38" s="534"/>
      <c r="B38" s="326" t="s">
        <v>122</v>
      </c>
      <c r="C38" s="327">
        <f>J17+C36</f>
        <v>0</v>
      </c>
      <c r="D38" s="327">
        <f>D36+C38</f>
        <v>0</v>
      </c>
      <c r="E38" s="327">
        <f t="shared" ref="E38:J38" si="11">E36+D38</f>
        <v>0</v>
      </c>
      <c r="F38" s="327">
        <f t="shared" si="11"/>
        <v>0</v>
      </c>
      <c r="G38" s="327">
        <f t="shared" si="11"/>
        <v>0</v>
      </c>
      <c r="H38" s="327">
        <f t="shared" si="11"/>
        <v>0</v>
      </c>
      <c r="I38" s="327">
        <f t="shared" si="11"/>
        <v>0</v>
      </c>
      <c r="J38" s="370">
        <f t="shared" si="11"/>
        <v>0</v>
      </c>
    </row>
    <row r="39" spans="1:10" ht="13.5" thickBot="1" x14ac:dyDescent="0.25">
      <c r="A39" s="535"/>
      <c r="B39" s="371" t="s">
        <v>123</v>
      </c>
      <c r="C39" s="372" t="e">
        <f>J18+C37</f>
        <v>#DIV/0!</v>
      </c>
      <c r="D39" s="372" t="e">
        <f>D37+C39</f>
        <v>#DIV/0!</v>
      </c>
      <c r="E39" s="372" t="e">
        <f t="shared" ref="E39:J39" si="12">E37+D39</f>
        <v>#DIV/0!</v>
      </c>
      <c r="F39" s="372" t="e">
        <f t="shared" si="12"/>
        <v>#DIV/0!</v>
      </c>
      <c r="G39" s="372" t="e">
        <f t="shared" si="12"/>
        <v>#DIV/0!</v>
      </c>
      <c r="H39" s="372" t="e">
        <f t="shared" si="12"/>
        <v>#DIV/0!</v>
      </c>
      <c r="I39" s="372" t="e">
        <f t="shared" si="12"/>
        <v>#DIV/0!</v>
      </c>
      <c r="J39" s="373" t="e">
        <f t="shared" si="12"/>
        <v>#DIV/0!</v>
      </c>
    </row>
    <row r="40" spans="1:10" x14ac:dyDescent="0.2">
      <c r="A40" s="518" t="s">
        <v>126</v>
      </c>
      <c r="B40" s="383" t="s">
        <v>120</v>
      </c>
      <c r="C40" s="384" t="e">
        <f>C32+C36</f>
        <v>#DIV/0!</v>
      </c>
      <c r="D40" s="384" t="e">
        <f t="shared" ref="D40:J40" si="13">D32+D36</f>
        <v>#DIV/0!</v>
      </c>
      <c r="E40" s="384" t="e">
        <f t="shared" si="13"/>
        <v>#DIV/0!</v>
      </c>
      <c r="F40" s="384" t="e">
        <f t="shared" si="13"/>
        <v>#DIV/0!</v>
      </c>
      <c r="G40" s="384" t="e">
        <f t="shared" si="13"/>
        <v>#DIV/0!</v>
      </c>
      <c r="H40" s="384" t="e">
        <f t="shared" si="13"/>
        <v>#DIV/0!</v>
      </c>
      <c r="I40" s="384" t="e">
        <f t="shared" si="13"/>
        <v>#DIV/0!</v>
      </c>
      <c r="J40" s="385" t="e">
        <f t="shared" si="13"/>
        <v>#DIV/0!</v>
      </c>
    </row>
    <row r="41" spans="1:10" x14ac:dyDescent="0.2">
      <c r="A41" s="519"/>
      <c r="B41" s="332" t="s">
        <v>121</v>
      </c>
      <c r="C41" s="333" t="e">
        <f>C40/$J$42</f>
        <v>#DIV/0!</v>
      </c>
      <c r="D41" s="333" t="e">
        <f t="shared" ref="D41:J41" si="14">D40/$J$42</f>
        <v>#DIV/0!</v>
      </c>
      <c r="E41" s="333" t="e">
        <f t="shared" si="14"/>
        <v>#DIV/0!</v>
      </c>
      <c r="F41" s="333" t="e">
        <f t="shared" si="14"/>
        <v>#DIV/0!</v>
      </c>
      <c r="G41" s="333" t="e">
        <f t="shared" si="14"/>
        <v>#DIV/0!</v>
      </c>
      <c r="H41" s="333" t="e">
        <f t="shared" si="14"/>
        <v>#DIV/0!</v>
      </c>
      <c r="I41" s="333" t="e">
        <f t="shared" si="14"/>
        <v>#DIV/0!</v>
      </c>
      <c r="J41" s="386" t="e">
        <f t="shared" si="14"/>
        <v>#DIV/0!</v>
      </c>
    </row>
    <row r="42" spans="1:10" x14ac:dyDescent="0.2">
      <c r="A42" s="519"/>
      <c r="B42" s="330" t="s">
        <v>122</v>
      </c>
      <c r="C42" s="331" t="e">
        <f>J21+C40</f>
        <v>#DIV/0!</v>
      </c>
      <c r="D42" s="331" t="e">
        <f>D40+C42</f>
        <v>#DIV/0!</v>
      </c>
      <c r="E42" s="331" t="e">
        <f t="shared" ref="E42:J42" si="15">E40+D42</f>
        <v>#DIV/0!</v>
      </c>
      <c r="F42" s="331" t="e">
        <f t="shared" si="15"/>
        <v>#DIV/0!</v>
      </c>
      <c r="G42" s="331" t="e">
        <f t="shared" si="15"/>
        <v>#DIV/0!</v>
      </c>
      <c r="H42" s="331" t="e">
        <f t="shared" si="15"/>
        <v>#DIV/0!</v>
      </c>
      <c r="I42" s="331" t="e">
        <f t="shared" si="15"/>
        <v>#DIV/0!</v>
      </c>
      <c r="J42" s="387" t="e">
        <f t="shared" si="15"/>
        <v>#DIV/0!</v>
      </c>
    </row>
    <row r="43" spans="1:10" ht="13.5" thickBot="1" x14ac:dyDescent="0.25">
      <c r="A43" s="520"/>
      <c r="B43" s="388" t="s">
        <v>123</v>
      </c>
      <c r="C43" s="389" t="e">
        <f>J22+C41</f>
        <v>#DIV/0!</v>
      </c>
      <c r="D43" s="389" t="e">
        <f>D41+C43</f>
        <v>#DIV/0!</v>
      </c>
      <c r="E43" s="389" t="e">
        <f t="shared" ref="E43:J43" si="16">E41+D43</f>
        <v>#DIV/0!</v>
      </c>
      <c r="F43" s="389" t="e">
        <f t="shared" si="16"/>
        <v>#DIV/0!</v>
      </c>
      <c r="G43" s="389" t="e">
        <f t="shared" si="16"/>
        <v>#DIV/0!</v>
      </c>
      <c r="H43" s="389" t="e">
        <f t="shared" si="16"/>
        <v>#DIV/0!</v>
      </c>
      <c r="I43" s="389" t="e">
        <f t="shared" si="16"/>
        <v>#DIV/0!</v>
      </c>
      <c r="J43" s="390" t="e">
        <f t="shared" si="16"/>
        <v>#DIV/0!</v>
      </c>
    </row>
    <row r="45" spans="1:10" ht="28.15" customHeight="1" x14ac:dyDescent="0.2">
      <c r="A45" s="515" t="s">
        <v>136</v>
      </c>
      <c r="B45" s="516"/>
      <c r="C45" s="516"/>
      <c r="D45" s="516"/>
      <c r="E45" s="516"/>
      <c r="F45" s="516"/>
      <c r="G45" s="516"/>
      <c r="H45" s="516"/>
      <c r="I45" s="516"/>
      <c r="J45" s="517"/>
    </row>
  </sheetData>
  <mergeCells count="19">
    <mergeCell ref="A11:A14"/>
    <mergeCell ref="A15:A18"/>
    <mergeCell ref="C3:D3"/>
    <mergeCell ref="F3:J3"/>
    <mergeCell ref="B1:J1"/>
    <mergeCell ref="A3:A4"/>
    <mergeCell ref="B3:B4"/>
    <mergeCell ref="A5:A7"/>
    <mergeCell ref="A8:A10"/>
    <mergeCell ref="A45:J45"/>
    <mergeCell ref="A19:A22"/>
    <mergeCell ref="A24:A25"/>
    <mergeCell ref="B24:B25"/>
    <mergeCell ref="C24:J24"/>
    <mergeCell ref="A26:A28"/>
    <mergeCell ref="A29:A31"/>
    <mergeCell ref="A32:A35"/>
    <mergeCell ref="A36:A39"/>
    <mergeCell ref="A40:A43"/>
  </mergeCells>
  <phoneticPr fontId="9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2" orientation="landscape" horizontalDpi="1200" verticalDpi="1200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6">
    <tabColor theme="2" tint="-0.249977111117893"/>
    <pageSetUpPr fitToPage="1"/>
  </sheetPr>
  <dimension ref="A1:K23"/>
  <sheetViews>
    <sheetView zoomScale="85" zoomScaleNormal="85" workbookViewId="0">
      <selection activeCell="J14" sqref="J14"/>
    </sheetView>
  </sheetViews>
  <sheetFormatPr defaultColWidth="9.140625" defaultRowHeight="15.75" x14ac:dyDescent="0.2"/>
  <cols>
    <col min="1" max="1" width="12" style="305" customWidth="1"/>
    <col min="2" max="2" width="34.42578125" style="305" bestFit="1" customWidth="1"/>
    <col min="3" max="3" width="15.28515625" style="318" customWidth="1"/>
    <col min="4" max="4" width="5.7109375" style="319" customWidth="1"/>
    <col min="5" max="5" width="12.28515625" style="305" customWidth="1"/>
    <col min="6" max="6" width="11.28515625" style="305" customWidth="1"/>
    <col min="7" max="7" width="15.28515625" style="305" customWidth="1"/>
    <col min="8" max="8" width="2.5703125" style="305" customWidth="1"/>
    <col min="9" max="9" width="5.5703125" style="305" customWidth="1"/>
    <col min="10" max="10" width="10.5703125" style="305" customWidth="1"/>
    <col min="11" max="11" width="10.7109375" style="305" customWidth="1"/>
    <col min="12" max="16384" width="9.140625" style="305"/>
  </cols>
  <sheetData>
    <row r="1" spans="1:11" s="54" customFormat="1" ht="15" customHeight="1" x14ac:dyDescent="0.2">
      <c r="A1" s="77" t="s">
        <v>137</v>
      </c>
      <c r="B1" s="541" t="s">
        <v>138</v>
      </c>
      <c r="C1" s="541"/>
      <c r="D1" s="541"/>
      <c r="E1" s="541"/>
      <c r="F1" s="541"/>
      <c r="G1" s="541"/>
      <c r="H1" s="541"/>
      <c r="I1" s="541"/>
      <c r="J1" s="541"/>
      <c r="K1" s="541"/>
    </row>
    <row r="2" spans="1:11" ht="15" customHeight="1" x14ac:dyDescent="0.25">
      <c r="A2" s="300"/>
      <c r="B2" s="301"/>
      <c r="C2" s="55"/>
      <c r="D2" s="302"/>
      <c r="E2" s="302"/>
      <c r="F2" s="303"/>
      <c r="G2" s="304"/>
    </row>
    <row r="3" spans="1:11" ht="15" customHeight="1" x14ac:dyDescent="0.2">
      <c r="A3" s="542" t="s">
        <v>139</v>
      </c>
      <c r="B3" s="543"/>
      <c r="C3" s="543"/>
      <c r="D3" s="543"/>
      <c r="E3" s="543"/>
      <c r="F3" s="543"/>
      <c r="G3" s="543"/>
      <c r="H3" s="543"/>
      <c r="I3" s="543"/>
      <c r="J3" s="543"/>
      <c r="K3" s="544"/>
    </row>
    <row r="4" spans="1:11" ht="15" customHeight="1" x14ac:dyDescent="0.25">
      <c r="A4" s="285" t="s">
        <v>140</v>
      </c>
      <c r="B4" s="286"/>
      <c r="C4" s="286"/>
      <c r="D4" s="287"/>
      <c r="E4" s="288"/>
      <c r="F4" s="289"/>
      <c r="G4" s="307"/>
      <c r="H4" s="307"/>
      <c r="I4" s="307"/>
      <c r="J4" s="308"/>
      <c r="K4" s="467"/>
    </row>
    <row r="5" spans="1:11" ht="15" customHeight="1" x14ac:dyDescent="0.25">
      <c r="A5" s="285" t="s">
        <v>141</v>
      </c>
      <c r="B5" s="286"/>
      <c r="C5" s="286"/>
      <c r="D5" s="287"/>
      <c r="E5" s="288"/>
      <c r="F5" s="289"/>
      <c r="G5" s="307"/>
      <c r="H5" s="307"/>
      <c r="I5" s="307"/>
      <c r="J5" s="308"/>
      <c r="K5" s="467"/>
    </row>
    <row r="6" spans="1:11" ht="15" customHeight="1" x14ac:dyDescent="0.25">
      <c r="A6" s="285" t="s">
        <v>142</v>
      </c>
      <c r="B6" s="286"/>
      <c r="C6" s="286"/>
      <c r="D6" s="287"/>
      <c r="E6" s="288"/>
      <c r="F6" s="289"/>
      <c r="G6" s="307"/>
      <c r="H6" s="307"/>
      <c r="I6" s="307"/>
      <c r="J6" s="308"/>
      <c r="K6" s="296">
        <f>K4+K5</f>
        <v>0</v>
      </c>
    </row>
    <row r="7" spans="1:11" ht="15" customHeight="1" x14ac:dyDescent="0.25">
      <c r="A7" s="285" t="s">
        <v>143</v>
      </c>
      <c r="B7" s="286"/>
      <c r="C7" s="286"/>
      <c r="D7" s="287"/>
      <c r="E7" s="288"/>
      <c r="F7" s="289"/>
      <c r="G7" s="307"/>
      <c r="H7" s="307"/>
      <c r="I7" s="307"/>
      <c r="J7" s="308"/>
      <c r="K7" s="467"/>
    </row>
    <row r="8" spans="1:11" ht="15" customHeight="1" x14ac:dyDescent="0.25">
      <c r="A8" s="290" t="s">
        <v>144</v>
      </c>
      <c r="B8" s="291"/>
      <c r="C8" s="291"/>
      <c r="D8" s="287"/>
      <c r="E8" s="291"/>
      <c r="F8" s="289"/>
      <c r="G8" s="307"/>
      <c r="H8" s="307"/>
      <c r="I8" s="307"/>
      <c r="J8" s="308"/>
      <c r="K8" s="467"/>
    </row>
    <row r="9" spans="1:11" ht="15" customHeight="1" x14ac:dyDescent="0.25">
      <c r="A9" s="290" t="s">
        <v>145</v>
      </c>
      <c r="B9" s="291"/>
      <c r="C9" s="291"/>
      <c r="D9" s="287"/>
      <c r="E9" s="291"/>
      <c r="F9" s="289"/>
      <c r="G9" s="307"/>
      <c r="H9" s="307"/>
      <c r="I9" s="307"/>
      <c r="J9" s="308"/>
      <c r="K9" s="467"/>
    </row>
    <row r="10" spans="1:11" ht="15" customHeight="1" x14ac:dyDescent="0.25">
      <c r="A10" s="290" t="s">
        <v>146</v>
      </c>
      <c r="B10" s="291"/>
      <c r="C10" s="291"/>
      <c r="D10" s="287"/>
      <c r="E10" s="291"/>
      <c r="F10" s="289"/>
      <c r="G10" s="307"/>
      <c r="H10" s="307"/>
      <c r="I10" s="307"/>
      <c r="J10" s="308"/>
      <c r="K10" s="296">
        <f>J11/(1-J11)</f>
        <v>0</v>
      </c>
    </row>
    <row r="11" spans="1:11" ht="15" customHeight="1" x14ac:dyDescent="0.25">
      <c r="A11" s="292" t="s">
        <v>147</v>
      </c>
      <c r="B11" s="293"/>
      <c r="C11" s="293"/>
      <c r="D11" s="287"/>
      <c r="E11" s="307"/>
      <c r="F11" s="289"/>
      <c r="G11" s="294"/>
      <c r="H11" s="307"/>
      <c r="I11" s="308"/>
      <c r="J11" s="612">
        <f>J12+J13+J14</f>
        <v>0</v>
      </c>
      <c r="K11" s="309"/>
    </row>
    <row r="12" spans="1:11" ht="15" customHeight="1" x14ac:dyDescent="0.25">
      <c r="A12" s="285" t="s">
        <v>148</v>
      </c>
      <c r="B12" s="286"/>
      <c r="C12" s="291"/>
      <c r="D12" s="287"/>
      <c r="E12" s="307"/>
      <c r="F12" s="289"/>
      <c r="G12" s="295"/>
      <c r="H12" s="307"/>
      <c r="I12" s="308"/>
      <c r="J12" s="467"/>
      <c r="K12" s="310"/>
    </row>
    <row r="13" spans="1:11" ht="15" customHeight="1" x14ac:dyDescent="0.25">
      <c r="A13" s="285" t="s">
        <v>149</v>
      </c>
      <c r="B13" s="286"/>
      <c r="C13" s="291"/>
      <c r="D13" s="287"/>
      <c r="E13" s="307"/>
      <c r="F13" s="289"/>
      <c r="G13" s="295"/>
      <c r="H13" s="307"/>
      <c r="I13" s="308"/>
      <c r="J13" s="467"/>
      <c r="K13" s="310"/>
    </row>
    <row r="14" spans="1:11" ht="15" customHeight="1" x14ac:dyDescent="0.25">
      <c r="A14" s="285" t="s">
        <v>150</v>
      </c>
      <c r="B14" s="286"/>
      <c r="C14" s="291"/>
      <c r="D14" s="287"/>
      <c r="E14" s="307"/>
      <c r="F14" s="289"/>
      <c r="G14" s="295"/>
      <c r="H14" s="307"/>
      <c r="I14" s="308"/>
      <c r="J14" s="467"/>
      <c r="K14" s="311"/>
    </row>
    <row r="15" spans="1:11" ht="15" customHeight="1" x14ac:dyDescent="0.25">
      <c r="A15" s="278"/>
      <c r="B15" s="279"/>
      <c r="C15" s="280"/>
      <c r="D15" s="281"/>
      <c r="E15" s="282"/>
      <c r="F15" s="283"/>
      <c r="G15" s="284"/>
    </row>
    <row r="16" spans="1:11" ht="15" customHeight="1" x14ac:dyDescent="0.2">
      <c r="A16" s="297" t="s">
        <v>151</v>
      </c>
      <c r="B16" s="298" t="s">
        <v>152</v>
      </c>
      <c r="C16" s="545" t="s">
        <v>153</v>
      </c>
      <c r="D16" s="545"/>
      <c r="E16" s="545"/>
      <c r="F16" s="545"/>
      <c r="G16" s="545"/>
      <c r="H16" s="545"/>
      <c r="I16" s="545"/>
      <c r="J16" s="545"/>
      <c r="K16" s="299">
        <f>(1+K6+K8)*(1+K9)*(1+K10)</f>
        <v>1</v>
      </c>
    </row>
    <row r="17" spans="1:11" ht="15" customHeight="1" x14ac:dyDescent="0.2">
      <c r="A17" s="297" t="s">
        <v>154</v>
      </c>
      <c r="B17" s="298" t="s">
        <v>155</v>
      </c>
      <c r="C17" s="545" t="s">
        <v>156</v>
      </c>
      <c r="D17" s="545"/>
      <c r="E17" s="545"/>
      <c r="F17" s="545"/>
      <c r="G17" s="545"/>
      <c r="H17" s="545"/>
      <c r="I17" s="545"/>
      <c r="J17" s="545"/>
      <c r="K17" s="299">
        <f>ROUND(((1+K7+K8)*(1+K9)*(1+K10)),2)</f>
        <v>1</v>
      </c>
    </row>
    <row r="18" spans="1:11" ht="15" customHeight="1" x14ac:dyDescent="0.2">
      <c r="A18" s="297" t="s">
        <v>157</v>
      </c>
      <c r="B18" s="298" t="s">
        <v>158</v>
      </c>
      <c r="C18" s="545" t="s">
        <v>159</v>
      </c>
      <c r="D18" s="545"/>
      <c r="E18" s="545"/>
      <c r="F18" s="545"/>
      <c r="G18" s="545"/>
      <c r="H18" s="545"/>
      <c r="I18" s="545"/>
      <c r="J18" s="545"/>
      <c r="K18" s="299">
        <f>ROUND(((1+K8)*(1+K9)*(1+K10)),2)</f>
        <v>1</v>
      </c>
    </row>
    <row r="19" spans="1:11" ht="15" customHeight="1" x14ac:dyDescent="0.2">
      <c r="A19" s="297" t="s">
        <v>160</v>
      </c>
      <c r="B19" s="298" t="s">
        <v>17</v>
      </c>
      <c r="C19" s="545" t="s">
        <v>161</v>
      </c>
      <c r="D19" s="545"/>
      <c r="E19" s="545"/>
      <c r="F19" s="545"/>
      <c r="G19" s="545"/>
      <c r="H19" s="545"/>
      <c r="I19" s="545"/>
      <c r="J19" s="545"/>
      <c r="K19" s="299">
        <f>ROUND(((1+K9)*(1+K10)),2)</f>
        <v>1</v>
      </c>
    </row>
    <row r="20" spans="1:11" ht="15" customHeight="1" x14ac:dyDescent="0.25">
      <c r="A20" s="312"/>
      <c r="B20" s="306"/>
      <c r="C20" s="313"/>
      <c r="D20" s="314"/>
      <c r="E20" s="315"/>
      <c r="F20" s="316"/>
      <c r="G20" s="317"/>
    </row>
    <row r="21" spans="1:11" ht="15" customHeight="1" x14ac:dyDescent="0.2">
      <c r="A21" s="538" t="s">
        <v>162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40"/>
    </row>
    <row r="22" spans="1:11" ht="15" customHeight="1" x14ac:dyDescent="0.25">
      <c r="A22" s="312"/>
      <c r="B22" s="306"/>
      <c r="C22" s="313"/>
      <c r="D22" s="314"/>
      <c r="E22" s="315"/>
      <c r="F22" s="316"/>
      <c r="G22" s="317"/>
    </row>
    <row r="23" spans="1:11" ht="15" customHeight="1" x14ac:dyDescent="0.2"/>
  </sheetData>
  <mergeCells count="7">
    <mergeCell ref="A21:K21"/>
    <mergeCell ref="B1:K1"/>
    <mergeCell ref="A3:K3"/>
    <mergeCell ref="C16:J16"/>
    <mergeCell ref="C17:J17"/>
    <mergeCell ref="C18:J18"/>
    <mergeCell ref="C19:J19"/>
  </mergeCells>
  <phoneticPr fontId="47" type="noConversion"/>
  <printOptions horizontalCentered="1"/>
  <pageMargins left="0.51181102362204722" right="0.51181102362204722" top="0.78740157480314965" bottom="0.78740157480314965" header="0.31496062992125984" footer="0.31496062992125984"/>
  <pageSetup paperSize="9" fitToWidth="0" orientation="landscape" horizontalDpi="300" verticalDpi="300" r:id="rId1"/>
  <headerFooter>
    <oddFooter>Página &amp;P&amp;R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2">
    <tabColor theme="9" tint="-0.499984740745262"/>
    <pageSetUpPr fitToPage="1"/>
  </sheetPr>
  <dimension ref="A1:K108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163</v>
      </c>
      <c r="B1" s="550" t="s">
        <v>164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14" t="s">
        <v>36</v>
      </c>
      <c r="C3" s="215"/>
      <c r="D3" s="226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7" t="s">
        <v>166</v>
      </c>
      <c r="B4" s="460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0"/>
      <c r="C5" s="586"/>
      <c r="D5" s="587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14" t="s">
        <v>170</v>
      </c>
      <c r="C7" s="215"/>
      <c r="D7" s="226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7" t="s">
        <v>171</v>
      </c>
      <c r="B8" s="461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36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7:C67"/>
    <mergeCell ref="A69:C69"/>
    <mergeCell ref="A43:B43"/>
    <mergeCell ref="B1:D1"/>
    <mergeCell ref="A52:B52"/>
    <mergeCell ref="A54:B54"/>
  </mergeCells>
  <phoneticPr fontId="47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6A55-BF9F-4821-B721-5A325D1E8E4F}">
  <sheetPr codeName="Planilha13">
    <tabColor theme="9" tint="-0.499984740745262"/>
    <pageSetUpPr fitToPage="1"/>
  </sheetPr>
  <dimension ref="A1:K107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3" bestFit="1" customWidth="1"/>
    <col min="2" max="2" width="59" style="203" customWidth="1"/>
    <col min="3" max="3" width="10.7109375" style="210" customWidth="1"/>
    <col min="4" max="4" width="13.28515625" style="203" customWidth="1"/>
    <col min="5" max="8" width="5.42578125" style="207" customWidth="1"/>
    <col min="9" max="9" width="26" style="207" customWidth="1"/>
    <col min="10" max="10" width="5.7109375" style="207" customWidth="1"/>
    <col min="11" max="11" width="5.42578125" style="207" customWidth="1"/>
    <col min="12" max="240" width="9.140625" style="203"/>
    <col min="241" max="241" width="8" style="203" customWidth="1"/>
    <col min="242" max="242" width="48.42578125" style="203" bestFit="1" customWidth="1"/>
    <col min="243" max="243" width="12.7109375" style="203" customWidth="1"/>
    <col min="244" max="244" width="9.42578125" style="203" customWidth="1"/>
    <col min="245" max="245" width="15.7109375" style="203" customWidth="1"/>
    <col min="246" max="246" width="12.28515625" style="203" customWidth="1"/>
    <col min="247" max="247" width="9.140625" style="203"/>
    <col min="248" max="248" width="16" style="203" customWidth="1"/>
    <col min="249" max="249" width="23.42578125" style="203" customWidth="1"/>
    <col min="250" max="250" width="10.42578125" style="203" bestFit="1" customWidth="1"/>
    <col min="251" max="252" width="10.140625" style="203" customWidth="1"/>
    <col min="253" max="253" width="26.7109375" style="203" customWidth="1"/>
    <col min="254" max="254" width="54.28515625" style="203" bestFit="1" customWidth="1"/>
    <col min="255" max="496" width="9.140625" style="203"/>
    <col min="497" max="497" width="8" style="203" customWidth="1"/>
    <col min="498" max="498" width="48.42578125" style="203" bestFit="1" customWidth="1"/>
    <col min="499" max="499" width="12.7109375" style="203" customWidth="1"/>
    <col min="500" max="500" width="9.42578125" style="203" customWidth="1"/>
    <col min="501" max="501" width="15.7109375" style="203" customWidth="1"/>
    <col min="502" max="502" width="12.28515625" style="203" customWidth="1"/>
    <col min="503" max="503" width="9.140625" style="203"/>
    <col min="504" max="504" width="16" style="203" customWidth="1"/>
    <col min="505" max="505" width="23.42578125" style="203" customWidth="1"/>
    <col min="506" max="506" width="10.42578125" style="203" bestFit="1" customWidth="1"/>
    <col min="507" max="508" width="10.140625" style="203" customWidth="1"/>
    <col min="509" max="509" width="26.7109375" style="203" customWidth="1"/>
    <col min="510" max="510" width="54.28515625" style="203" bestFit="1" customWidth="1"/>
    <col min="511" max="752" width="9.140625" style="203"/>
    <col min="753" max="753" width="8" style="203" customWidth="1"/>
    <col min="754" max="754" width="48.42578125" style="203" bestFit="1" customWidth="1"/>
    <col min="755" max="755" width="12.7109375" style="203" customWidth="1"/>
    <col min="756" max="756" width="9.42578125" style="203" customWidth="1"/>
    <col min="757" max="757" width="15.7109375" style="203" customWidth="1"/>
    <col min="758" max="758" width="12.28515625" style="203" customWidth="1"/>
    <col min="759" max="759" width="9.140625" style="203"/>
    <col min="760" max="760" width="16" style="203" customWidth="1"/>
    <col min="761" max="761" width="23.42578125" style="203" customWidth="1"/>
    <col min="762" max="762" width="10.42578125" style="203" bestFit="1" customWidth="1"/>
    <col min="763" max="764" width="10.140625" style="203" customWidth="1"/>
    <col min="765" max="765" width="26.7109375" style="203" customWidth="1"/>
    <col min="766" max="766" width="54.28515625" style="203" bestFit="1" customWidth="1"/>
    <col min="767" max="1008" width="9.140625" style="203"/>
    <col min="1009" max="1009" width="8" style="203" customWidth="1"/>
    <col min="1010" max="1010" width="48.42578125" style="203" bestFit="1" customWidth="1"/>
    <col min="1011" max="1011" width="12.7109375" style="203" customWidth="1"/>
    <col min="1012" max="1012" width="9.42578125" style="203" customWidth="1"/>
    <col min="1013" max="1013" width="15.7109375" style="203" customWidth="1"/>
    <col min="1014" max="1014" width="12.28515625" style="203" customWidth="1"/>
    <col min="1015" max="1015" width="9.140625" style="203"/>
    <col min="1016" max="1016" width="16" style="203" customWidth="1"/>
    <col min="1017" max="1017" width="23.42578125" style="203" customWidth="1"/>
    <col min="1018" max="1018" width="10.42578125" style="203" bestFit="1" customWidth="1"/>
    <col min="1019" max="1020" width="10.140625" style="203" customWidth="1"/>
    <col min="1021" max="1021" width="26.7109375" style="203" customWidth="1"/>
    <col min="1022" max="1022" width="54.28515625" style="203" bestFit="1" customWidth="1"/>
    <col min="1023" max="1264" width="9.140625" style="203"/>
    <col min="1265" max="1265" width="8" style="203" customWidth="1"/>
    <col min="1266" max="1266" width="48.42578125" style="203" bestFit="1" customWidth="1"/>
    <col min="1267" max="1267" width="12.7109375" style="203" customWidth="1"/>
    <col min="1268" max="1268" width="9.42578125" style="203" customWidth="1"/>
    <col min="1269" max="1269" width="15.7109375" style="203" customWidth="1"/>
    <col min="1270" max="1270" width="12.28515625" style="203" customWidth="1"/>
    <col min="1271" max="1271" width="9.140625" style="203"/>
    <col min="1272" max="1272" width="16" style="203" customWidth="1"/>
    <col min="1273" max="1273" width="23.42578125" style="203" customWidth="1"/>
    <col min="1274" max="1274" width="10.42578125" style="203" bestFit="1" customWidth="1"/>
    <col min="1275" max="1276" width="10.140625" style="203" customWidth="1"/>
    <col min="1277" max="1277" width="26.7109375" style="203" customWidth="1"/>
    <col min="1278" max="1278" width="54.28515625" style="203" bestFit="1" customWidth="1"/>
    <col min="1279" max="1520" width="9.140625" style="203"/>
    <col min="1521" max="1521" width="8" style="203" customWidth="1"/>
    <col min="1522" max="1522" width="48.42578125" style="203" bestFit="1" customWidth="1"/>
    <col min="1523" max="1523" width="12.7109375" style="203" customWidth="1"/>
    <col min="1524" max="1524" width="9.42578125" style="203" customWidth="1"/>
    <col min="1525" max="1525" width="15.7109375" style="203" customWidth="1"/>
    <col min="1526" max="1526" width="12.28515625" style="203" customWidth="1"/>
    <col min="1527" max="1527" width="9.140625" style="203"/>
    <col min="1528" max="1528" width="16" style="203" customWidth="1"/>
    <col min="1529" max="1529" width="23.42578125" style="203" customWidth="1"/>
    <col min="1530" max="1530" width="10.42578125" style="203" bestFit="1" customWidth="1"/>
    <col min="1531" max="1532" width="10.140625" style="203" customWidth="1"/>
    <col min="1533" max="1533" width="26.7109375" style="203" customWidth="1"/>
    <col min="1534" max="1534" width="54.28515625" style="203" bestFit="1" customWidth="1"/>
    <col min="1535" max="1776" width="9.140625" style="203"/>
    <col min="1777" max="1777" width="8" style="203" customWidth="1"/>
    <col min="1778" max="1778" width="48.42578125" style="203" bestFit="1" customWidth="1"/>
    <col min="1779" max="1779" width="12.7109375" style="203" customWidth="1"/>
    <col min="1780" max="1780" width="9.42578125" style="203" customWidth="1"/>
    <col min="1781" max="1781" width="15.7109375" style="203" customWidth="1"/>
    <col min="1782" max="1782" width="12.28515625" style="203" customWidth="1"/>
    <col min="1783" max="1783" width="9.140625" style="203"/>
    <col min="1784" max="1784" width="16" style="203" customWidth="1"/>
    <col min="1785" max="1785" width="23.42578125" style="203" customWidth="1"/>
    <col min="1786" max="1786" width="10.42578125" style="203" bestFit="1" customWidth="1"/>
    <col min="1787" max="1788" width="10.140625" style="203" customWidth="1"/>
    <col min="1789" max="1789" width="26.7109375" style="203" customWidth="1"/>
    <col min="1790" max="1790" width="54.28515625" style="203" bestFit="1" customWidth="1"/>
    <col min="1791" max="2032" width="9.140625" style="203"/>
    <col min="2033" max="2033" width="8" style="203" customWidth="1"/>
    <col min="2034" max="2034" width="48.42578125" style="203" bestFit="1" customWidth="1"/>
    <col min="2035" max="2035" width="12.7109375" style="203" customWidth="1"/>
    <col min="2036" max="2036" width="9.42578125" style="203" customWidth="1"/>
    <col min="2037" max="2037" width="15.7109375" style="203" customWidth="1"/>
    <col min="2038" max="2038" width="12.28515625" style="203" customWidth="1"/>
    <col min="2039" max="2039" width="9.140625" style="203"/>
    <col min="2040" max="2040" width="16" style="203" customWidth="1"/>
    <col min="2041" max="2041" width="23.42578125" style="203" customWidth="1"/>
    <col min="2042" max="2042" width="10.42578125" style="203" bestFit="1" customWidth="1"/>
    <col min="2043" max="2044" width="10.140625" style="203" customWidth="1"/>
    <col min="2045" max="2045" width="26.7109375" style="203" customWidth="1"/>
    <col min="2046" max="2046" width="54.28515625" style="203" bestFit="1" customWidth="1"/>
    <col min="2047" max="2288" width="9.140625" style="203"/>
    <col min="2289" max="2289" width="8" style="203" customWidth="1"/>
    <col min="2290" max="2290" width="48.42578125" style="203" bestFit="1" customWidth="1"/>
    <col min="2291" max="2291" width="12.7109375" style="203" customWidth="1"/>
    <col min="2292" max="2292" width="9.42578125" style="203" customWidth="1"/>
    <col min="2293" max="2293" width="15.7109375" style="203" customWidth="1"/>
    <col min="2294" max="2294" width="12.28515625" style="203" customWidth="1"/>
    <col min="2295" max="2295" width="9.140625" style="203"/>
    <col min="2296" max="2296" width="16" style="203" customWidth="1"/>
    <col min="2297" max="2297" width="23.42578125" style="203" customWidth="1"/>
    <col min="2298" max="2298" width="10.42578125" style="203" bestFit="1" customWidth="1"/>
    <col min="2299" max="2300" width="10.140625" style="203" customWidth="1"/>
    <col min="2301" max="2301" width="26.7109375" style="203" customWidth="1"/>
    <col min="2302" max="2302" width="54.28515625" style="203" bestFit="1" customWidth="1"/>
    <col min="2303" max="2544" width="9.140625" style="203"/>
    <col min="2545" max="2545" width="8" style="203" customWidth="1"/>
    <col min="2546" max="2546" width="48.42578125" style="203" bestFit="1" customWidth="1"/>
    <col min="2547" max="2547" width="12.7109375" style="203" customWidth="1"/>
    <col min="2548" max="2548" width="9.42578125" style="203" customWidth="1"/>
    <col min="2549" max="2549" width="15.7109375" style="203" customWidth="1"/>
    <col min="2550" max="2550" width="12.28515625" style="203" customWidth="1"/>
    <col min="2551" max="2551" width="9.140625" style="203"/>
    <col min="2552" max="2552" width="16" style="203" customWidth="1"/>
    <col min="2553" max="2553" width="23.42578125" style="203" customWidth="1"/>
    <col min="2554" max="2554" width="10.42578125" style="203" bestFit="1" customWidth="1"/>
    <col min="2555" max="2556" width="10.140625" style="203" customWidth="1"/>
    <col min="2557" max="2557" width="26.7109375" style="203" customWidth="1"/>
    <col min="2558" max="2558" width="54.28515625" style="203" bestFit="1" customWidth="1"/>
    <col min="2559" max="2800" width="9.140625" style="203"/>
    <col min="2801" max="2801" width="8" style="203" customWidth="1"/>
    <col min="2802" max="2802" width="48.42578125" style="203" bestFit="1" customWidth="1"/>
    <col min="2803" max="2803" width="12.7109375" style="203" customWidth="1"/>
    <col min="2804" max="2804" width="9.42578125" style="203" customWidth="1"/>
    <col min="2805" max="2805" width="15.7109375" style="203" customWidth="1"/>
    <col min="2806" max="2806" width="12.28515625" style="203" customWidth="1"/>
    <col min="2807" max="2807" width="9.140625" style="203"/>
    <col min="2808" max="2808" width="16" style="203" customWidth="1"/>
    <col min="2809" max="2809" width="23.42578125" style="203" customWidth="1"/>
    <col min="2810" max="2810" width="10.42578125" style="203" bestFit="1" customWidth="1"/>
    <col min="2811" max="2812" width="10.140625" style="203" customWidth="1"/>
    <col min="2813" max="2813" width="26.7109375" style="203" customWidth="1"/>
    <col min="2814" max="2814" width="54.28515625" style="203" bestFit="1" customWidth="1"/>
    <col min="2815" max="3056" width="9.140625" style="203"/>
    <col min="3057" max="3057" width="8" style="203" customWidth="1"/>
    <col min="3058" max="3058" width="48.42578125" style="203" bestFit="1" customWidth="1"/>
    <col min="3059" max="3059" width="12.7109375" style="203" customWidth="1"/>
    <col min="3060" max="3060" width="9.42578125" style="203" customWidth="1"/>
    <col min="3061" max="3061" width="15.7109375" style="203" customWidth="1"/>
    <col min="3062" max="3062" width="12.28515625" style="203" customWidth="1"/>
    <col min="3063" max="3063" width="9.140625" style="203"/>
    <col min="3064" max="3064" width="16" style="203" customWidth="1"/>
    <col min="3065" max="3065" width="23.42578125" style="203" customWidth="1"/>
    <col min="3066" max="3066" width="10.42578125" style="203" bestFit="1" customWidth="1"/>
    <col min="3067" max="3068" width="10.140625" style="203" customWidth="1"/>
    <col min="3069" max="3069" width="26.7109375" style="203" customWidth="1"/>
    <col min="3070" max="3070" width="54.28515625" style="203" bestFit="1" customWidth="1"/>
    <col min="3071" max="3312" width="9.140625" style="203"/>
    <col min="3313" max="3313" width="8" style="203" customWidth="1"/>
    <col min="3314" max="3314" width="48.42578125" style="203" bestFit="1" customWidth="1"/>
    <col min="3315" max="3315" width="12.7109375" style="203" customWidth="1"/>
    <col min="3316" max="3316" width="9.42578125" style="203" customWidth="1"/>
    <col min="3317" max="3317" width="15.7109375" style="203" customWidth="1"/>
    <col min="3318" max="3318" width="12.28515625" style="203" customWidth="1"/>
    <col min="3319" max="3319" width="9.140625" style="203"/>
    <col min="3320" max="3320" width="16" style="203" customWidth="1"/>
    <col min="3321" max="3321" width="23.42578125" style="203" customWidth="1"/>
    <col min="3322" max="3322" width="10.42578125" style="203" bestFit="1" customWidth="1"/>
    <col min="3323" max="3324" width="10.140625" style="203" customWidth="1"/>
    <col min="3325" max="3325" width="26.7109375" style="203" customWidth="1"/>
    <col min="3326" max="3326" width="54.28515625" style="203" bestFit="1" customWidth="1"/>
    <col min="3327" max="3568" width="9.140625" style="203"/>
    <col min="3569" max="3569" width="8" style="203" customWidth="1"/>
    <col min="3570" max="3570" width="48.42578125" style="203" bestFit="1" customWidth="1"/>
    <col min="3571" max="3571" width="12.7109375" style="203" customWidth="1"/>
    <col min="3572" max="3572" width="9.42578125" style="203" customWidth="1"/>
    <col min="3573" max="3573" width="15.7109375" style="203" customWidth="1"/>
    <col min="3574" max="3574" width="12.28515625" style="203" customWidth="1"/>
    <col min="3575" max="3575" width="9.140625" style="203"/>
    <col min="3576" max="3576" width="16" style="203" customWidth="1"/>
    <col min="3577" max="3577" width="23.42578125" style="203" customWidth="1"/>
    <col min="3578" max="3578" width="10.42578125" style="203" bestFit="1" customWidth="1"/>
    <col min="3579" max="3580" width="10.140625" style="203" customWidth="1"/>
    <col min="3581" max="3581" width="26.7109375" style="203" customWidth="1"/>
    <col min="3582" max="3582" width="54.28515625" style="203" bestFit="1" customWidth="1"/>
    <col min="3583" max="3824" width="9.140625" style="203"/>
    <col min="3825" max="3825" width="8" style="203" customWidth="1"/>
    <col min="3826" max="3826" width="48.42578125" style="203" bestFit="1" customWidth="1"/>
    <col min="3827" max="3827" width="12.7109375" style="203" customWidth="1"/>
    <col min="3828" max="3828" width="9.42578125" style="203" customWidth="1"/>
    <col min="3829" max="3829" width="15.7109375" style="203" customWidth="1"/>
    <col min="3830" max="3830" width="12.28515625" style="203" customWidth="1"/>
    <col min="3831" max="3831" width="9.140625" style="203"/>
    <col min="3832" max="3832" width="16" style="203" customWidth="1"/>
    <col min="3833" max="3833" width="23.42578125" style="203" customWidth="1"/>
    <col min="3834" max="3834" width="10.42578125" style="203" bestFit="1" customWidth="1"/>
    <col min="3835" max="3836" width="10.140625" style="203" customWidth="1"/>
    <col min="3837" max="3837" width="26.7109375" style="203" customWidth="1"/>
    <col min="3838" max="3838" width="54.28515625" style="203" bestFit="1" customWidth="1"/>
    <col min="3839" max="4080" width="9.140625" style="203"/>
    <col min="4081" max="4081" width="8" style="203" customWidth="1"/>
    <col min="4082" max="4082" width="48.42578125" style="203" bestFit="1" customWidth="1"/>
    <col min="4083" max="4083" width="12.7109375" style="203" customWidth="1"/>
    <col min="4084" max="4084" width="9.42578125" style="203" customWidth="1"/>
    <col min="4085" max="4085" width="15.7109375" style="203" customWidth="1"/>
    <col min="4086" max="4086" width="12.28515625" style="203" customWidth="1"/>
    <col min="4087" max="4087" width="9.140625" style="203"/>
    <col min="4088" max="4088" width="16" style="203" customWidth="1"/>
    <col min="4089" max="4089" width="23.42578125" style="203" customWidth="1"/>
    <col min="4090" max="4090" width="10.42578125" style="203" bestFit="1" customWidth="1"/>
    <col min="4091" max="4092" width="10.140625" style="203" customWidth="1"/>
    <col min="4093" max="4093" width="26.7109375" style="203" customWidth="1"/>
    <col min="4094" max="4094" width="54.28515625" style="203" bestFit="1" customWidth="1"/>
    <col min="4095" max="4336" width="9.140625" style="203"/>
    <col min="4337" max="4337" width="8" style="203" customWidth="1"/>
    <col min="4338" max="4338" width="48.42578125" style="203" bestFit="1" customWidth="1"/>
    <col min="4339" max="4339" width="12.7109375" style="203" customWidth="1"/>
    <col min="4340" max="4340" width="9.42578125" style="203" customWidth="1"/>
    <col min="4341" max="4341" width="15.7109375" style="203" customWidth="1"/>
    <col min="4342" max="4342" width="12.28515625" style="203" customWidth="1"/>
    <col min="4343" max="4343" width="9.140625" style="203"/>
    <col min="4344" max="4344" width="16" style="203" customWidth="1"/>
    <col min="4345" max="4345" width="23.42578125" style="203" customWidth="1"/>
    <col min="4346" max="4346" width="10.42578125" style="203" bestFit="1" customWidth="1"/>
    <col min="4347" max="4348" width="10.140625" style="203" customWidth="1"/>
    <col min="4349" max="4349" width="26.7109375" style="203" customWidth="1"/>
    <col min="4350" max="4350" width="54.28515625" style="203" bestFit="1" customWidth="1"/>
    <col min="4351" max="4592" width="9.140625" style="203"/>
    <col min="4593" max="4593" width="8" style="203" customWidth="1"/>
    <col min="4594" max="4594" width="48.42578125" style="203" bestFit="1" customWidth="1"/>
    <col min="4595" max="4595" width="12.7109375" style="203" customWidth="1"/>
    <col min="4596" max="4596" width="9.42578125" style="203" customWidth="1"/>
    <col min="4597" max="4597" width="15.7109375" style="203" customWidth="1"/>
    <col min="4598" max="4598" width="12.28515625" style="203" customWidth="1"/>
    <col min="4599" max="4599" width="9.140625" style="203"/>
    <col min="4600" max="4600" width="16" style="203" customWidth="1"/>
    <col min="4601" max="4601" width="23.42578125" style="203" customWidth="1"/>
    <col min="4602" max="4602" width="10.42578125" style="203" bestFit="1" customWidth="1"/>
    <col min="4603" max="4604" width="10.140625" style="203" customWidth="1"/>
    <col min="4605" max="4605" width="26.7109375" style="203" customWidth="1"/>
    <col min="4606" max="4606" width="54.28515625" style="203" bestFit="1" customWidth="1"/>
    <col min="4607" max="4848" width="9.140625" style="203"/>
    <col min="4849" max="4849" width="8" style="203" customWidth="1"/>
    <col min="4850" max="4850" width="48.42578125" style="203" bestFit="1" customWidth="1"/>
    <col min="4851" max="4851" width="12.7109375" style="203" customWidth="1"/>
    <col min="4852" max="4852" width="9.42578125" style="203" customWidth="1"/>
    <col min="4853" max="4853" width="15.7109375" style="203" customWidth="1"/>
    <col min="4854" max="4854" width="12.28515625" style="203" customWidth="1"/>
    <col min="4855" max="4855" width="9.140625" style="203"/>
    <col min="4856" max="4856" width="16" style="203" customWidth="1"/>
    <col min="4857" max="4857" width="23.42578125" style="203" customWidth="1"/>
    <col min="4858" max="4858" width="10.42578125" style="203" bestFit="1" customWidth="1"/>
    <col min="4859" max="4860" width="10.140625" style="203" customWidth="1"/>
    <col min="4861" max="4861" width="26.7109375" style="203" customWidth="1"/>
    <col min="4862" max="4862" width="54.28515625" style="203" bestFit="1" customWidth="1"/>
    <col min="4863" max="5104" width="9.140625" style="203"/>
    <col min="5105" max="5105" width="8" style="203" customWidth="1"/>
    <col min="5106" max="5106" width="48.42578125" style="203" bestFit="1" customWidth="1"/>
    <col min="5107" max="5107" width="12.7109375" style="203" customWidth="1"/>
    <col min="5108" max="5108" width="9.42578125" style="203" customWidth="1"/>
    <col min="5109" max="5109" width="15.7109375" style="203" customWidth="1"/>
    <col min="5110" max="5110" width="12.28515625" style="203" customWidth="1"/>
    <col min="5111" max="5111" width="9.140625" style="203"/>
    <col min="5112" max="5112" width="16" style="203" customWidth="1"/>
    <col min="5113" max="5113" width="23.42578125" style="203" customWidth="1"/>
    <col min="5114" max="5114" width="10.42578125" style="203" bestFit="1" customWidth="1"/>
    <col min="5115" max="5116" width="10.140625" style="203" customWidth="1"/>
    <col min="5117" max="5117" width="26.7109375" style="203" customWidth="1"/>
    <col min="5118" max="5118" width="54.28515625" style="203" bestFit="1" customWidth="1"/>
    <col min="5119" max="5360" width="9.140625" style="203"/>
    <col min="5361" max="5361" width="8" style="203" customWidth="1"/>
    <col min="5362" max="5362" width="48.42578125" style="203" bestFit="1" customWidth="1"/>
    <col min="5363" max="5363" width="12.7109375" style="203" customWidth="1"/>
    <col min="5364" max="5364" width="9.42578125" style="203" customWidth="1"/>
    <col min="5365" max="5365" width="15.7109375" style="203" customWidth="1"/>
    <col min="5366" max="5366" width="12.28515625" style="203" customWidth="1"/>
    <col min="5367" max="5367" width="9.140625" style="203"/>
    <col min="5368" max="5368" width="16" style="203" customWidth="1"/>
    <col min="5369" max="5369" width="23.42578125" style="203" customWidth="1"/>
    <col min="5370" max="5370" width="10.42578125" style="203" bestFit="1" customWidth="1"/>
    <col min="5371" max="5372" width="10.140625" style="203" customWidth="1"/>
    <col min="5373" max="5373" width="26.7109375" style="203" customWidth="1"/>
    <col min="5374" max="5374" width="54.28515625" style="203" bestFit="1" customWidth="1"/>
    <col min="5375" max="5616" width="9.140625" style="203"/>
    <col min="5617" max="5617" width="8" style="203" customWidth="1"/>
    <col min="5618" max="5618" width="48.42578125" style="203" bestFit="1" customWidth="1"/>
    <col min="5619" max="5619" width="12.7109375" style="203" customWidth="1"/>
    <col min="5620" max="5620" width="9.42578125" style="203" customWidth="1"/>
    <col min="5621" max="5621" width="15.7109375" style="203" customWidth="1"/>
    <col min="5622" max="5622" width="12.28515625" style="203" customWidth="1"/>
    <col min="5623" max="5623" width="9.140625" style="203"/>
    <col min="5624" max="5624" width="16" style="203" customWidth="1"/>
    <col min="5625" max="5625" width="23.42578125" style="203" customWidth="1"/>
    <col min="5626" max="5626" width="10.42578125" style="203" bestFit="1" customWidth="1"/>
    <col min="5627" max="5628" width="10.140625" style="203" customWidth="1"/>
    <col min="5629" max="5629" width="26.7109375" style="203" customWidth="1"/>
    <col min="5630" max="5630" width="54.28515625" style="203" bestFit="1" customWidth="1"/>
    <col min="5631" max="5872" width="9.140625" style="203"/>
    <col min="5873" max="5873" width="8" style="203" customWidth="1"/>
    <col min="5874" max="5874" width="48.42578125" style="203" bestFit="1" customWidth="1"/>
    <col min="5875" max="5875" width="12.7109375" style="203" customWidth="1"/>
    <col min="5876" max="5876" width="9.42578125" style="203" customWidth="1"/>
    <col min="5877" max="5877" width="15.7109375" style="203" customWidth="1"/>
    <col min="5878" max="5878" width="12.28515625" style="203" customWidth="1"/>
    <col min="5879" max="5879" width="9.140625" style="203"/>
    <col min="5880" max="5880" width="16" style="203" customWidth="1"/>
    <col min="5881" max="5881" width="23.42578125" style="203" customWidth="1"/>
    <col min="5882" max="5882" width="10.42578125" style="203" bestFit="1" customWidth="1"/>
    <col min="5883" max="5884" width="10.140625" style="203" customWidth="1"/>
    <col min="5885" max="5885" width="26.7109375" style="203" customWidth="1"/>
    <col min="5886" max="5886" width="54.28515625" style="203" bestFit="1" customWidth="1"/>
    <col min="5887" max="6128" width="9.140625" style="203"/>
    <col min="6129" max="6129" width="8" style="203" customWidth="1"/>
    <col min="6130" max="6130" width="48.42578125" style="203" bestFit="1" customWidth="1"/>
    <col min="6131" max="6131" width="12.7109375" style="203" customWidth="1"/>
    <col min="6132" max="6132" width="9.42578125" style="203" customWidth="1"/>
    <col min="6133" max="6133" width="15.7109375" style="203" customWidth="1"/>
    <col min="6134" max="6134" width="12.28515625" style="203" customWidth="1"/>
    <col min="6135" max="6135" width="9.140625" style="203"/>
    <col min="6136" max="6136" width="16" style="203" customWidth="1"/>
    <col min="6137" max="6137" width="23.42578125" style="203" customWidth="1"/>
    <col min="6138" max="6138" width="10.42578125" style="203" bestFit="1" customWidth="1"/>
    <col min="6139" max="6140" width="10.140625" style="203" customWidth="1"/>
    <col min="6141" max="6141" width="26.7109375" style="203" customWidth="1"/>
    <col min="6142" max="6142" width="54.28515625" style="203" bestFit="1" customWidth="1"/>
    <col min="6143" max="6384" width="9.140625" style="203"/>
    <col min="6385" max="6385" width="8" style="203" customWidth="1"/>
    <col min="6386" max="6386" width="48.42578125" style="203" bestFit="1" customWidth="1"/>
    <col min="6387" max="6387" width="12.7109375" style="203" customWidth="1"/>
    <col min="6388" max="6388" width="9.42578125" style="203" customWidth="1"/>
    <col min="6389" max="6389" width="15.7109375" style="203" customWidth="1"/>
    <col min="6390" max="6390" width="12.28515625" style="203" customWidth="1"/>
    <col min="6391" max="6391" width="9.140625" style="203"/>
    <col min="6392" max="6392" width="16" style="203" customWidth="1"/>
    <col min="6393" max="6393" width="23.42578125" style="203" customWidth="1"/>
    <col min="6394" max="6394" width="10.42578125" style="203" bestFit="1" customWidth="1"/>
    <col min="6395" max="6396" width="10.140625" style="203" customWidth="1"/>
    <col min="6397" max="6397" width="26.7109375" style="203" customWidth="1"/>
    <col min="6398" max="6398" width="54.28515625" style="203" bestFit="1" customWidth="1"/>
    <col min="6399" max="6640" width="9.140625" style="203"/>
    <col min="6641" max="6641" width="8" style="203" customWidth="1"/>
    <col min="6642" max="6642" width="48.42578125" style="203" bestFit="1" customWidth="1"/>
    <col min="6643" max="6643" width="12.7109375" style="203" customWidth="1"/>
    <col min="6644" max="6644" width="9.42578125" style="203" customWidth="1"/>
    <col min="6645" max="6645" width="15.7109375" style="203" customWidth="1"/>
    <col min="6646" max="6646" width="12.28515625" style="203" customWidth="1"/>
    <col min="6647" max="6647" width="9.140625" style="203"/>
    <col min="6648" max="6648" width="16" style="203" customWidth="1"/>
    <col min="6649" max="6649" width="23.42578125" style="203" customWidth="1"/>
    <col min="6650" max="6650" width="10.42578125" style="203" bestFit="1" customWidth="1"/>
    <col min="6651" max="6652" width="10.140625" style="203" customWidth="1"/>
    <col min="6653" max="6653" width="26.7109375" style="203" customWidth="1"/>
    <col min="6654" max="6654" width="54.28515625" style="203" bestFit="1" customWidth="1"/>
    <col min="6655" max="6896" width="9.140625" style="203"/>
    <col min="6897" max="6897" width="8" style="203" customWidth="1"/>
    <col min="6898" max="6898" width="48.42578125" style="203" bestFit="1" customWidth="1"/>
    <col min="6899" max="6899" width="12.7109375" style="203" customWidth="1"/>
    <col min="6900" max="6900" width="9.42578125" style="203" customWidth="1"/>
    <col min="6901" max="6901" width="15.7109375" style="203" customWidth="1"/>
    <col min="6902" max="6902" width="12.28515625" style="203" customWidth="1"/>
    <col min="6903" max="6903" width="9.140625" style="203"/>
    <col min="6904" max="6904" width="16" style="203" customWidth="1"/>
    <col min="6905" max="6905" width="23.42578125" style="203" customWidth="1"/>
    <col min="6906" max="6906" width="10.42578125" style="203" bestFit="1" customWidth="1"/>
    <col min="6907" max="6908" width="10.140625" style="203" customWidth="1"/>
    <col min="6909" max="6909" width="26.7109375" style="203" customWidth="1"/>
    <col min="6910" max="6910" width="54.28515625" style="203" bestFit="1" customWidth="1"/>
    <col min="6911" max="7152" width="9.140625" style="203"/>
    <col min="7153" max="7153" width="8" style="203" customWidth="1"/>
    <col min="7154" max="7154" width="48.42578125" style="203" bestFit="1" customWidth="1"/>
    <col min="7155" max="7155" width="12.7109375" style="203" customWidth="1"/>
    <col min="7156" max="7156" width="9.42578125" style="203" customWidth="1"/>
    <col min="7157" max="7157" width="15.7109375" style="203" customWidth="1"/>
    <col min="7158" max="7158" width="12.28515625" style="203" customWidth="1"/>
    <col min="7159" max="7159" width="9.140625" style="203"/>
    <col min="7160" max="7160" width="16" style="203" customWidth="1"/>
    <col min="7161" max="7161" width="23.42578125" style="203" customWidth="1"/>
    <col min="7162" max="7162" width="10.42578125" style="203" bestFit="1" customWidth="1"/>
    <col min="7163" max="7164" width="10.140625" style="203" customWidth="1"/>
    <col min="7165" max="7165" width="26.7109375" style="203" customWidth="1"/>
    <col min="7166" max="7166" width="54.28515625" style="203" bestFit="1" customWidth="1"/>
    <col min="7167" max="7408" width="9.140625" style="203"/>
    <col min="7409" max="7409" width="8" style="203" customWidth="1"/>
    <col min="7410" max="7410" width="48.42578125" style="203" bestFit="1" customWidth="1"/>
    <col min="7411" max="7411" width="12.7109375" style="203" customWidth="1"/>
    <col min="7412" max="7412" width="9.42578125" style="203" customWidth="1"/>
    <col min="7413" max="7413" width="15.7109375" style="203" customWidth="1"/>
    <col min="7414" max="7414" width="12.28515625" style="203" customWidth="1"/>
    <col min="7415" max="7415" width="9.140625" style="203"/>
    <col min="7416" max="7416" width="16" style="203" customWidth="1"/>
    <col min="7417" max="7417" width="23.42578125" style="203" customWidth="1"/>
    <col min="7418" max="7418" width="10.42578125" style="203" bestFit="1" customWidth="1"/>
    <col min="7419" max="7420" width="10.140625" style="203" customWidth="1"/>
    <col min="7421" max="7421" width="26.7109375" style="203" customWidth="1"/>
    <col min="7422" max="7422" width="54.28515625" style="203" bestFit="1" customWidth="1"/>
    <col min="7423" max="7664" width="9.140625" style="203"/>
    <col min="7665" max="7665" width="8" style="203" customWidth="1"/>
    <col min="7666" max="7666" width="48.42578125" style="203" bestFit="1" customWidth="1"/>
    <col min="7667" max="7667" width="12.7109375" style="203" customWidth="1"/>
    <col min="7668" max="7668" width="9.42578125" style="203" customWidth="1"/>
    <col min="7669" max="7669" width="15.7109375" style="203" customWidth="1"/>
    <col min="7670" max="7670" width="12.28515625" style="203" customWidth="1"/>
    <col min="7671" max="7671" width="9.140625" style="203"/>
    <col min="7672" max="7672" width="16" style="203" customWidth="1"/>
    <col min="7673" max="7673" width="23.42578125" style="203" customWidth="1"/>
    <col min="7674" max="7674" width="10.42578125" style="203" bestFit="1" customWidth="1"/>
    <col min="7675" max="7676" width="10.140625" style="203" customWidth="1"/>
    <col min="7677" max="7677" width="26.7109375" style="203" customWidth="1"/>
    <col min="7678" max="7678" width="54.28515625" style="203" bestFit="1" customWidth="1"/>
    <col min="7679" max="7920" width="9.140625" style="203"/>
    <col min="7921" max="7921" width="8" style="203" customWidth="1"/>
    <col min="7922" max="7922" width="48.42578125" style="203" bestFit="1" customWidth="1"/>
    <col min="7923" max="7923" width="12.7109375" style="203" customWidth="1"/>
    <col min="7924" max="7924" width="9.42578125" style="203" customWidth="1"/>
    <col min="7925" max="7925" width="15.7109375" style="203" customWidth="1"/>
    <col min="7926" max="7926" width="12.28515625" style="203" customWidth="1"/>
    <col min="7927" max="7927" width="9.140625" style="203"/>
    <col min="7928" max="7928" width="16" style="203" customWidth="1"/>
    <col min="7929" max="7929" width="23.42578125" style="203" customWidth="1"/>
    <col min="7930" max="7930" width="10.42578125" style="203" bestFit="1" customWidth="1"/>
    <col min="7931" max="7932" width="10.140625" style="203" customWidth="1"/>
    <col min="7933" max="7933" width="26.7109375" style="203" customWidth="1"/>
    <col min="7934" max="7934" width="54.28515625" style="203" bestFit="1" customWidth="1"/>
    <col min="7935" max="8176" width="9.140625" style="203"/>
    <col min="8177" max="8177" width="8" style="203" customWidth="1"/>
    <col min="8178" max="8178" width="48.42578125" style="203" bestFit="1" customWidth="1"/>
    <col min="8179" max="8179" width="12.7109375" style="203" customWidth="1"/>
    <col min="8180" max="8180" width="9.42578125" style="203" customWidth="1"/>
    <col min="8181" max="8181" width="15.7109375" style="203" customWidth="1"/>
    <col min="8182" max="8182" width="12.28515625" style="203" customWidth="1"/>
    <col min="8183" max="8183" width="9.140625" style="203"/>
    <col min="8184" max="8184" width="16" style="203" customWidth="1"/>
    <col min="8185" max="8185" width="23.42578125" style="203" customWidth="1"/>
    <col min="8186" max="8186" width="10.42578125" style="203" bestFit="1" customWidth="1"/>
    <col min="8187" max="8188" width="10.140625" style="203" customWidth="1"/>
    <col min="8189" max="8189" width="26.7109375" style="203" customWidth="1"/>
    <col min="8190" max="8190" width="54.28515625" style="203" bestFit="1" customWidth="1"/>
    <col min="8191" max="8432" width="9.140625" style="203"/>
    <col min="8433" max="8433" width="8" style="203" customWidth="1"/>
    <col min="8434" max="8434" width="48.42578125" style="203" bestFit="1" customWidth="1"/>
    <col min="8435" max="8435" width="12.7109375" style="203" customWidth="1"/>
    <col min="8436" max="8436" width="9.42578125" style="203" customWidth="1"/>
    <col min="8437" max="8437" width="15.7109375" style="203" customWidth="1"/>
    <col min="8438" max="8438" width="12.28515625" style="203" customWidth="1"/>
    <col min="8439" max="8439" width="9.140625" style="203"/>
    <col min="8440" max="8440" width="16" style="203" customWidth="1"/>
    <col min="8441" max="8441" width="23.42578125" style="203" customWidth="1"/>
    <col min="8442" max="8442" width="10.42578125" style="203" bestFit="1" customWidth="1"/>
    <col min="8443" max="8444" width="10.140625" style="203" customWidth="1"/>
    <col min="8445" max="8445" width="26.7109375" style="203" customWidth="1"/>
    <col min="8446" max="8446" width="54.28515625" style="203" bestFit="1" customWidth="1"/>
    <col min="8447" max="8688" width="9.140625" style="203"/>
    <col min="8689" max="8689" width="8" style="203" customWidth="1"/>
    <col min="8690" max="8690" width="48.42578125" style="203" bestFit="1" customWidth="1"/>
    <col min="8691" max="8691" width="12.7109375" style="203" customWidth="1"/>
    <col min="8692" max="8692" width="9.42578125" style="203" customWidth="1"/>
    <col min="8693" max="8693" width="15.7109375" style="203" customWidth="1"/>
    <col min="8694" max="8694" width="12.28515625" style="203" customWidth="1"/>
    <col min="8695" max="8695" width="9.140625" style="203"/>
    <col min="8696" max="8696" width="16" style="203" customWidth="1"/>
    <col min="8697" max="8697" width="23.42578125" style="203" customWidth="1"/>
    <col min="8698" max="8698" width="10.42578125" style="203" bestFit="1" customWidth="1"/>
    <col min="8699" max="8700" width="10.140625" style="203" customWidth="1"/>
    <col min="8701" max="8701" width="26.7109375" style="203" customWidth="1"/>
    <col min="8702" max="8702" width="54.28515625" style="203" bestFit="1" customWidth="1"/>
    <col min="8703" max="8944" width="9.140625" style="203"/>
    <col min="8945" max="8945" width="8" style="203" customWidth="1"/>
    <col min="8946" max="8946" width="48.42578125" style="203" bestFit="1" customWidth="1"/>
    <col min="8947" max="8947" width="12.7109375" style="203" customWidth="1"/>
    <col min="8948" max="8948" width="9.42578125" style="203" customWidth="1"/>
    <col min="8949" max="8949" width="15.7109375" style="203" customWidth="1"/>
    <col min="8950" max="8950" width="12.28515625" style="203" customWidth="1"/>
    <col min="8951" max="8951" width="9.140625" style="203"/>
    <col min="8952" max="8952" width="16" style="203" customWidth="1"/>
    <col min="8953" max="8953" width="23.42578125" style="203" customWidth="1"/>
    <col min="8954" max="8954" width="10.42578125" style="203" bestFit="1" customWidth="1"/>
    <col min="8955" max="8956" width="10.140625" style="203" customWidth="1"/>
    <col min="8957" max="8957" width="26.7109375" style="203" customWidth="1"/>
    <col min="8958" max="8958" width="54.28515625" style="203" bestFit="1" customWidth="1"/>
    <col min="8959" max="9200" width="9.140625" style="203"/>
    <col min="9201" max="9201" width="8" style="203" customWidth="1"/>
    <col min="9202" max="9202" width="48.42578125" style="203" bestFit="1" customWidth="1"/>
    <col min="9203" max="9203" width="12.7109375" style="203" customWidth="1"/>
    <col min="9204" max="9204" width="9.42578125" style="203" customWidth="1"/>
    <col min="9205" max="9205" width="15.7109375" style="203" customWidth="1"/>
    <col min="9206" max="9206" width="12.28515625" style="203" customWidth="1"/>
    <col min="9207" max="9207" width="9.140625" style="203"/>
    <col min="9208" max="9208" width="16" style="203" customWidth="1"/>
    <col min="9209" max="9209" width="23.42578125" style="203" customWidth="1"/>
    <col min="9210" max="9210" width="10.42578125" style="203" bestFit="1" customWidth="1"/>
    <col min="9211" max="9212" width="10.140625" style="203" customWidth="1"/>
    <col min="9213" max="9213" width="26.7109375" style="203" customWidth="1"/>
    <col min="9214" max="9214" width="54.28515625" style="203" bestFit="1" customWidth="1"/>
    <col min="9215" max="9456" width="9.140625" style="203"/>
    <col min="9457" max="9457" width="8" style="203" customWidth="1"/>
    <col min="9458" max="9458" width="48.42578125" style="203" bestFit="1" customWidth="1"/>
    <col min="9459" max="9459" width="12.7109375" style="203" customWidth="1"/>
    <col min="9460" max="9460" width="9.42578125" style="203" customWidth="1"/>
    <col min="9461" max="9461" width="15.7109375" style="203" customWidth="1"/>
    <col min="9462" max="9462" width="12.28515625" style="203" customWidth="1"/>
    <col min="9463" max="9463" width="9.140625" style="203"/>
    <col min="9464" max="9464" width="16" style="203" customWidth="1"/>
    <col min="9465" max="9465" width="23.42578125" style="203" customWidth="1"/>
    <col min="9466" max="9466" width="10.42578125" style="203" bestFit="1" customWidth="1"/>
    <col min="9467" max="9468" width="10.140625" style="203" customWidth="1"/>
    <col min="9469" max="9469" width="26.7109375" style="203" customWidth="1"/>
    <col min="9470" max="9470" width="54.28515625" style="203" bestFit="1" customWidth="1"/>
    <col min="9471" max="9712" width="9.140625" style="203"/>
    <col min="9713" max="9713" width="8" style="203" customWidth="1"/>
    <col min="9714" max="9714" width="48.42578125" style="203" bestFit="1" customWidth="1"/>
    <col min="9715" max="9715" width="12.7109375" style="203" customWidth="1"/>
    <col min="9716" max="9716" width="9.42578125" style="203" customWidth="1"/>
    <col min="9717" max="9717" width="15.7109375" style="203" customWidth="1"/>
    <col min="9718" max="9718" width="12.28515625" style="203" customWidth="1"/>
    <col min="9719" max="9719" width="9.140625" style="203"/>
    <col min="9720" max="9720" width="16" style="203" customWidth="1"/>
    <col min="9721" max="9721" width="23.42578125" style="203" customWidth="1"/>
    <col min="9722" max="9722" width="10.42578125" style="203" bestFit="1" customWidth="1"/>
    <col min="9723" max="9724" width="10.140625" style="203" customWidth="1"/>
    <col min="9725" max="9725" width="26.7109375" style="203" customWidth="1"/>
    <col min="9726" max="9726" width="54.28515625" style="203" bestFit="1" customWidth="1"/>
    <col min="9727" max="9968" width="9.140625" style="203"/>
    <col min="9969" max="9969" width="8" style="203" customWidth="1"/>
    <col min="9970" max="9970" width="48.42578125" style="203" bestFit="1" customWidth="1"/>
    <col min="9971" max="9971" width="12.7109375" style="203" customWidth="1"/>
    <col min="9972" max="9972" width="9.42578125" style="203" customWidth="1"/>
    <col min="9973" max="9973" width="15.7109375" style="203" customWidth="1"/>
    <col min="9974" max="9974" width="12.28515625" style="203" customWidth="1"/>
    <col min="9975" max="9975" width="9.140625" style="203"/>
    <col min="9976" max="9976" width="16" style="203" customWidth="1"/>
    <col min="9977" max="9977" width="23.42578125" style="203" customWidth="1"/>
    <col min="9978" max="9978" width="10.42578125" style="203" bestFit="1" customWidth="1"/>
    <col min="9979" max="9980" width="10.140625" style="203" customWidth="1"/>
    <col min="9981" max="9981" width="26.7109375" style="203" customWidth="1"/>
    <col min="9982" max="9982" width="54.28515625" style="203" bestFit="1" customWidth="1"/>
    <col min="9983" max="10224" width="9.140625" style="203"/>
    <col min="10225" max="10225" width="8" style="203" customWidth="1"/>
    <col min="10226" max="10226" width="48.42578125" style="203" bestFit="1" customWidth="1"/>
    <col min="10227" max="10227" width="12.7109375" style="203" customWidth="1"/>
    <col min="10228" max="10228" width="9.42578125" style="203" customWidth="1"/>
    <col min="10229" max="10229" width="15.7109375" style="203" customWidth="1"/>
    <col min="10230" max="10230" width="12.28515625" style="203" customWidth="1"/>
    <col min="10231" max="10231" width="9.140625" style="203"/>
    <col min="10232" max="10232" width="16" style="203" customWidth="1"/>
    <col min="10233" max="10233" width="23.42578125" style="203" customWidth="1"/>
    <col min="10234" max="10234" width="10.42578125" style="203" bestFit="1" customWidth="1"/>
    <col min="10235" max="10236" width="10.140625" style="203" customWidth="1"/>
    <col min="10237" max="10237" width="26.7109375" style="203" customWidth="1"/>
    <col min="10238" max="10238" width="54.28515625" style="203" bestFit="1" customWidth="1"/>
    <col min="10239" max="10480" width="9.140625" style="203"/>
    <col min="10481" max="10481" width="8" style="203" customWidth="1"/>
    <col min="10482" max="10482" width="48.42578125" style="203" bestFit="1" customWidth="1"/>
    <col min="10483" max="10483" width="12.7109375" style="203" customWidth="1"/>
    <col min="10484" max="10484" width="9.42578125" style="203" customWidth="1"/>
    <col min="10485" max="10485" width="15.7109375" style="203" customWidth="1"/>
    <col min="10486" max="10486" width="12.28515625" style="203" customWidth="1"/>
    <col min="10487" max="10487" width="9.140625" style="203"/>
    <col min="10488" max="10488" width="16" style="203" customWidth="1"/>
    <col min="10489" max="10489" width="23.42578125" style="203" customWidth="1"/>
    <col min="10490" max="10490" width="10.42578125" style="203" bestFit="1" customWidth="1"/>
    <col min="10491" max="10492" width="10.140625" style="203" customWidth="1"/>
    <col min="10493" max="10493" width="26.7109375" style="203" customWidth="1"/>
    <col min="10494" max="10494" width="54.28515625" style="203" bestFit="1" customWidth="1"/>
    <col min="10495" max="10736" width="9.140625" style="203"/>
    <col min="10737" max="10737" width="8" style="203" customWidth="1"/>
    <col min="10738" max="10738" width="48.42578125" style="203" bestFit="1" customWidth="1"/>
    <col min="10739" max="10739" width="12.7109375" style="203" customWidth="1"/>
    <col min="10740" max="10740" width="9.42578125" style="203" customWidth="1"/>
    <col min="10741" max="10741" width="15.7109375" style="203" customWidth="1"/>
    <col min="10742" max="10742" width="12.28515625" style="203" customWidth="1"/>
    <col min="10743" max="10743" width="9.140625" style="203"/>
    <col min="10744" max="10744" width="16" style="203" customWidth="1"/>
    <col min="10745" max="10745" width="23.42578125" style="203" customWidth="1"/>
    <col min="10746" max="10746" width="10.42578125" style="203" bestFit="1" customWidth="1"/>
    <col min="10747" max="10748" width="10.140625" style="203" customWidth="1"/>
    <col min="10749" max="10749" width="26.7109375" style="203" customWidth="1"/>
    <col min="10750" max="10750" width="54.28515625" style="203" bestFit="1" customWidth="1"/>
    <col min="10751" max="10992" width="9.140625" style="203"/>
    <col min="10993" max="10993" width="8" style="203" customWidth="1"/>
    <col min="10994" max="10994" width="48.42578125" style="203" bestFit="1" customWidth="1"/>
    <col min="10995" max="10995" width="12.7109375" style="203" customWidth="1"/>
    <col min="10996" max="10996" width="9.42578125" style="203" customWidth="1"/>
    <col min="10997" max="10997" width="15.7109375" style="203" customWidth="1"/>
    <col min="10998" max="10998" width="12.28515625" style="203" customWidth="1"/>
    <col min="10999" max="10999" width="9.140625" style="203"/>
    <col min="11000" max="11000" width="16" style="203" customWidth="1"/>
    <col min="11001" max="11001" width="23.42578125" style="203" customWidth="1"/>
    <col min="11002" max="11002" width="10.42578125" style="203" bestFit="1" customWidth="1"/>
    <col min="11003" max="11004" width="10.140625" style="203" customWidth="1"/>
    <col min="11005" max="11005" width="26.7109375" style="203" customWidth="1"/>
    <col min="11006" max="11006" width="54.28515625" style="203" bestFit="1" customWidth="1"/>
    <col min="11007" max="11248" width="9.140625" style="203"/>
    <col min="11249" max="11249" width="8" style="203" customWidth="1"/>
    <col min="11250" max="11250" width="48.42578125" style="203" bestFit="1" customWidth="1"/>
    <col min="11251" max="11251" width="12.7109375" style="203" customWidth="1"/>
    <col min="11252" max="11252" width="9.42578125" style="203" customWidth="1"/>
    <col min="11253" max="11253" width="15.7109375" style="203" customWidth="1"/>
    <col min="11254" max="11254" width="12.28515625" style="203" customWidth="1"/>
    <col min="11255" max="11255" width="9.140625" style="203"/>
    <col min="11256" max="11256" width="16" style="203" customWidth="1"/>
    <col min="11257" max="11257" width="23.42578125" style="203" customWidth="1"/>
    <col min="11258" max="11258" width="10.42578125" style="203" bestFit="1" customWidth="1"/>
    <col min="11259" max="11260" width="10.140625" style="203" customWidth="1"/>
    <col min="11261" max="11261" width="26.7109375" style="203" customWidth="1"/>
    <col min="11262" max="11262" width="54.28515625" style="203" bestFit="1" customWidth="1"/>
    <col min="11263" max="11504" width="9.140625" style="203"/>
    <col min="11505" max="11505" width="8" style="203" customWidth="1"/>
    <col min="11506" max="11506" width="48.42578125" style="203" bestFit="1" customWidth="1"/>
    <col min="11507" max="11507" width="12.7109375" style="203" customWidth="1"/>
    <col min="11508" max="11508" width="9.42578125" style="203" customWidth="1"/>
    <col min="11509" max="11509" width="15.7109375" style="203" customWidth="1"/>
    <col min="11510" max="11510" width="12.28515625" style="203" customWidth="1"/>
    <col min="11511" max="11511" width="9.140625" style="203"/>
    <col min="11512" max="11512" width="16" style="203" customWidth="1"/>
    <col min="11513" max="11513" width="23.42578125" style="203" customWidth="1"/>
    <col min="11514" max="11514" width="10.42578125" style="203" bestFit="1" customWidth="1"/>
    <col min="11515" max="11516" width="10.140625" style="203" customWidth="1"/>
    <col min="11517" max="11517" width="26.7109375" style="203" customWidth="1"/>
    <col min="11518" max="11518" width="54.28515625" style="203" bestFit="1" customWidth="1"/>
    <col min="11519" max="11760" width="9.140625" style="203"/>
    <col min="11761" max="11761" width="8" style="203" customWidth="1"/>
    <col min="11762" max="11762" width="48.42578125" style="203" bestFit="1" customWidth="1"/>
    <col min="11763" max="11763" width="12.7109375" style="203" customWidth="1"/>
    <col min="11764" max="11764" width="9.42578125" style="203" customWidth="1"/>
    <col min="11765" max="11765" width="15.7109375" style="203" customWidth="1"/>
    <col min="11766" max="11766" width="12.28515625" style="203" customWidth="1"/>
    <col min="11767" max="11767" width="9.140625" style="203"/>
    <col min="11768" max="11768" width="16" style="203" customWidth="1"/>
    <col min="11769" max="11769" width="23.42578125" style="203" customWidth="1"/>
    <col min="11770" max="11770" width="10.42578125" style="203" bestFit="1" customWidth="1"/>
    <col min="11771" max="11772" width="10.140625" style="203" customWidth="1"/>
    <col min="11773" max="11773" width="26.7109375" style="203" customWidth="1"/>
    <col min="11774" max="11774" width="54.28515625" style="203" bestFit="1" customWidth="1"/>
    <col min="11775" max="12016" width="9.140625" style="203"/>
    <col min="12017" max="12017" width="8" style="203" customWidth="1"/>
    <col min="12018" max="12018" width="48.42578125" style="203" bestFit="1" customWidth="1"/>
    <col min="12019" max="12019" width="12.7109375" style="203" customWidth="1"/>
    <col min="12020" max="12020" width="9.42578125" style="203" customWidth="1"/>
    <col min="12021" max="12021" width="15.7109375" style="203" customWidth="1"/>
    <col min="12022" max="12022" width="12.28515625" style="203" customWidth="1"/>
    <col min="12023" max="12023" width="9.140625" style="203"/>
    <col min="12024" max="12024" width="16" style="203" customWidth="1"/>
    <col min="12025" max="12025" width="23.42578125" style="203" customWidth="1"/>
    <col min="12026" max="12026" width="10.42578125" style="203" bestFit="1" customWidth="1"/>
    <col min="12027" max="12028" width="10.140625" style="203" customWidth="1"/>
    <col min="12029" max="12029" width="26.7109375" style="203" customWidth="1"/>
    <col min="12030" max="12030" width="54.28515625" style="203" bestFit="1" customWidth="1"/>
    <col min="12031" max="12272" width="9.140625" style="203"/>
    <col min="12273" max="12273" width="8" style="203" customWidth="1"/>
    <col min="12274" max="12274" width="48.42578125" style="203" bestFit="1" customWidth="1"/>
    <col min="12275" max="12275" width="12.7109375" style="203" customWidth="1"/>
    <col min="12276" max="12276" width="9.42578125" style="203" customWidth="1"/>
    <col min="12277" max="12277" width="15.7109375" style="203" customWidth="1"/>
    <col min="12278" max="12278" width="12.28515625" style="203" customWidth="1"/>
    <col min="12279" max="12279" width="9.140625" style="203"/>
    <col min="12280" max="12280" width="16" style="203" customWidth="1"/>
    <col min="12281" max="12281" width="23.42578125" style="203" customWidth="1"/>
    <col min="12282" max="12282" width="10.42578125" style="203" bestFit="1" customWidth="1"/>
    <col min="12283" max="12284" width="10.140625" style="203" customWidth="1"/>
    <col min="12285" max="12285" width="26.7109375" style="203" customWidth="1"/>
    <col min="12286" max="12286" width="54.28515625" style="203" bestFit="1" customWidth="1"/>
    <col min="12287" max="12528" width="9.140625" style="203"/>
    <col min="12529" max="12529" width="8" style="203" customWidth="1"/>
    <col min="12530" max="12530" width="48.42578125" style="203" bestFit="1" customWidth="1"/>
    <col min="12531" max="12531" width="12.7109375" style="203" customWidth="1"/>
    <col min="12532" max="12532" width="9.42578125" style="203" customWidth="1"/>
    <col min="12533" max="12533" width="15.7109375" style="203" customWidth="1"/>
    <col min="12534" max="12534" width="12.28515625" style="203" customWidth="1"/>
    <col min="12535" max="12535" width="9.140625" style="203"/>
    <col min="12536" max="12536" width="16" style="203" customWidth="1"/>
    <col min="12537" max="12537" width="23.42578125" style="203" customWidth="1"/>
    <col min="12538" max="12538" width="10.42578125" style="203" bestFit="1" customWidth="1"/>
    <col min="12539" max="12540" width="10.140625" style="203" customWidth="1"/>
    <col min="12541" max="12541" width="26.7109375" style="203" customWidth="1"/>
    <col min="12542" max="12542" width="54.28515625" style="203" bestFit="1" customWidth="1"/>
    <col min="12543" max="12784" width="9.140625" style="203"/>
    <col min="12785" max="12785" width="8" style="203" customWidth="1"/>
    <col min="12786" max="12786" width="48.42578125" style="203" bestFit="1" customWidth="1"/>
    <col min="12787" max="12787" width="12.7109375" style="203" customWidth="1"/>
    <col min="12788" max="12788" width="9.42578125" style="203" customWidth="1"/>
    <col min="12789" max="12789" width="15.7109375" style="203" customWidth="1"/>
    <col min="12790" max="12790" width="12.28515625" style="203" customWidth="1"/>
    <col min="12791" max="12791" width="9.140625" style="203"/>
    <col min="12792" max="12792" width="16" style="203" customWidth="1"/>
    <col min="12793" max="12793" width="23.42578125" style="203" customWidth="1"/>
    <col min="12794" max="12794" width="10.42578125" style="203" bestFit="1" customWidth="1"/>
    <col min="12795" max="12796" width="10.140625" style="203" customWidth="1"/>
    <col min="12797" max="12797" width="26.7109375" style="203" customWidth="1"/>
    <col min="12798" max="12798" width="54.28515625" style="203" bestFit="1" customWidth="1"/>
    <col min="12799" max="13040" width="9.140625" style="203"/>
    <col min="13041" max="13041" width="8" style="203" customWidth="1"/>
    <col min="13042" max="13042" width="48.42578125" style="203" bestFit="1" customWidth="1"/>
    <col min="13043" max="13043" width="12.7109375" style="203" customWidth="1"/>
    <col min="13044" max="13044" width="9.42578125" style="203" customWidth="1"/>
    <col min="13045" max="13045" width="15.7109375" style="203" customWidth="1"/>
    <col min="13046" max="13046" width="12.28515625" style="203" customWidth="1"/>
    <col min="13047" max="13047" width="9.140625" style="203"/>
    <col min="13048" max="13048" width="16" style="203" customWidth="1"/>
    <col min="13049" max="13049" width="23.42578125" style="203" customWidth="1"/>
    <col min="13050" max="13050" width="10.42578125" style="203" bestFit="1" customWidth="1"/>
    <col min="13051" max="13052" width="10.140625" style="203" customWidth="1"/>
    <col min="13053" max="13053" width="26.7109375" style="203" customWidth="1"/>
    <col min="13054" max="13054" width="54.28515625" style="203" bestFit="1" customWidth="1"/>
    <col min="13055" max="13296" width="9.140625" style="203"/>
    <col min="13297" max="13297" width="8" style="203" customWidth="1"/>
    <col min="13298" max="13298" width="48.42578125" style="203" bestFit="1" customWidth="1"/>
    <col min="13299" max="13299" width="12.7109375" style="203" customWidth="1"/>
    <col min="13300" max="13300" width="9.42578125" style="203" customWidth="1"/>
    <col min="13301" max="13301" width="15.7109375" style="203" customWidth="1"/>
    <col min="13302" max="13302" width="12.28515625" style="203" customWidth="1"/>
    <col min="13303" max="13303" width="9.140625" style="203"/>
    <col min="13304" max="13304" width="16" style="203" customWidth="1"/>
    <col min="13305" max="13305" width="23.42578125" style="203" customWidth="1"/>
    <col min="13306" max="13306" width="10.42578125" style="203" bestFit="1" customWidth="1"/>
    <col min="13307" max="13308" width="10.140625" style="203" customWidth="1"/>
    <col min="13309" max="13309" width="26.7109375" style="203" customWidth="1"/>
    <col min="13310" max="13310" width="54.28515625" style="203" bestFit="1" customWidth="1"/>
    <col min="13311" max="13552" width="9.140625" style="203"/>
    <col min="13553" max="13553" width="8" style="203" customWidth="1"/>
    <col min="13554" max="13554" width="48.42578125" style="203" bestFit="1" customWidth="1"/>
    <col min="13555" max="13555" width="12.7109375" style="203" customWidth="1"/>
    <col min="13556" max="13556" width="9.42578125" style="203" customWidth="1"/>
    <col min="13557" max="13557" width="15.7109375" style="203" customWidth="1"/>
    <col min="13558" max="13558" width="12.28515625" style="203" customWidth="1"/>
    <col min="13559" max="13559" width="9.140625" style="203"/>
    <col min="13560" max="13560" width="16" style="203" customWidth="1"/>
    <col min="13561" max="13561" width="23.42578125" style="203" customWidth="1"/>
    <col min="13562" max="13562" width="10.42578125" style="203" bestFit="1" customWidth="1"/>
    <col min="13563" max="13564" width="10.140625" style="203" customWidth="1"/>
    <col min="13565" max="13565" width="26.7109375" style="203" customWidth="1"/>
    <col min="13566" max="13566" width="54.28515625" style="203" bestFit="1" customWidth="1"/>
    <col min="13567" max="13808" width="9.140625" style="203"/>
    <col min="13809" max="13809" width="8" style="203" customWidth="1"/>
    <col min="13810" max="13810" width="48.42578125" style="203" bestFit="1" customWidth="1"/>
    <col min="13811" max="13811" width="12.7109375" style="203" customWidth="1"/>
    <col min="13812" max="13812" width="9.42578125" style="203" customWidth="1"/>
    <col min="13813" max="13813" width="15.7109375" style="203" customWidth="1"/>
    <col min="13814" max="13814" width="12.28515625" style="203" customWidth="1"/>
    <col min="13815" max="13815" width="9.140625" style="203"/>
    <col min="13816" max="13816" width="16" style="203" customWidth="1"/>
    <col min="13817" max="13817" width="23.42578125" style="203" customWidth="1"/>
    <col min="13818" max="13818" width="10.42578125" style="203" bestFit="1" customWidth="1"/>
    <col min="13819" max="13820" width="10.140625" style="203" customWidth="1"/>
    <col min="13821" max="13821" width="26.7109375" style="203" customWidth="1"/>
    <col min="13822" max="13822" width="54.28515625" style="203" bestFit="1" customWidth="1"/>
    <col min="13823" max="14064" width="9.140625" style="203"/>
    <col min="14065" max="14065" width="8" style="203" customWidth="1"/>
    <col min="14066" max="14066" width="48.42578125" style="203" bestFit="1" customWidth="1"/>
    <col min="14067" max="14067" width="12.7109375" style="203" customWidth="1"/>
    <col min="14068" max="14068" width="9.42578125" style="203" customWidth="1"/>
    <col min="14069" max="14069" width="15.7109375" style="203" customWidth="1"/>
    <col min="14070" max="14070" width="12.28515625" style="203" customWidth="1"/>
    <col min="14071" max="14071" width="9.140625" style="203"/>
    <col min="14072" max="14072" width="16" style="203" customWidth="1"/>
    <col min="14073" max="14073" width="23.42578125" style="203" customWidth="1"/>
    <col min="14074" max="14074" width="10.42578125" style="203" bestFit="1" customWidth="1"/>
    <col min="14075" max="14076" width="10.140625" style="203" customWidth="1"/>
    <col min="14077" max="14077" width="26.7109375" style="203" customWidth="1"/>
    <col min="14078" max="14078" width="54.28515625" style="203" bestFit="1" customWidth="1"/>
    <col min="14079" max="14320" width="9.140625" style="203"/>
    <col min="14321" max="14321" width="8" style="203" customWidth="1"/>
    <col min="14322" max="14322" width="48.42578125" style="203" bestFit="1" customWidth="1"/>
    <col min="14323" max="14323" width="12.7109375" style="203" customWidth="1"/>
    <col min="14324" max="14324" width="9.42578125" style="203" customWidth="1"/>
    <col min="14325" max="14325" width="15.7109375" style="203" customWidth="1"/>
    <col min="14326" max="14326" width="12.28515625" style="203" customWidth="1"/>
    <col min="14327" max="14327" width="9.140625" style="203"/>
    <col min="14328" max="14328" width="16" style="203" customWidth="1"/>
    <col min="14329" max="14329" width="23.42578125" style="203" customWidth="1"/>
    <col min="14330" max="14330" width="10.42578125" style="203" bestFit="1" customWidth="1"/>
    <col min="14331" max="14332" width="10.140625" style="203" customWidth="1"/>
    <col min="14333" max="14333" width="26.7109375" style="203" customWidth="1"/>
    <col min="14334" max="14334" width="54.28515625" style="203" bestFit="1" customWidth="1"/>
    <col min="14335" max="14576" width="9.140625" style="203"/>
    <col min="14577" max="14577" width="8" style="203" customWidth="1"/>
    <col min="14578" max="14578" width="48.42578125" style="203" bestFit="1" customWidth="1"/>
    <col min="14579" max="14579" width="12.7109375" style="203" customWidth="1"/>
    <col min="14580" max="14580" width="9.42578125" style="203" customWidth="1"/>
    <col min="14581" max="14581" width="15.7109375" style="203" customWidth="1"/>
    <col min="14582" max="14582" width="12.28515625" style="203" customWidth="1"/>
    <col min="14583" max="14583" width="9.140625" style="203"/>
    <col min="14584" max="14584" width="16" style="203" customWidth="1"/>
    <col min="14585" max="14585" width="23.42578125" style="203" customWidth="1"/>
    <col min="14586" max="14586" width="10.42578125" style="203" bestFit="1" customWidth="1"/>
    <col min="14587" max="14588" width="10.140625" style="203" customWidth="1"/>
    <col min="14589" max="14589" width="26.7109375" style="203" customWidth="1"/>
    <col min="14590" max="14590" width="54.28515625" style="203" bestFit="1" customWidth="1"/>
    <col min="14591" max="14832" width="9.140625" style="203"/>
    <col min="14833" max="14833" width="8" style="203" customWidth="1"/>
    <col min="14834" max="14834" width="48.42578125" style="203" bestFit="1" customWidth="1"/>
    <col min="14835" max="14835" width="12.7109375" style="203" customWidth="1"/>
    <col min="14836" max="14836" width="9.42578125" style="203" customWidth="1"/>
    <col min="14837" max="14837" width="15.7109375" style="203" customWidth="1"/>
    <col min="14838" max="14838" width="12.28515625" style="203" customWidth="1"/>
    <col min="14839" max="14839" width="9.140625" style="203"/>
    <col min="14840" max="14840" width="16" style="203" customWidth="1"/>
    <col min="14841" max="14841" width="23.42578125" style="203" customWidth="1"/>
    <col min="14842" max="14842" width="10.42578125" style="203" bestFit="1" customWidth="1"/>
    <col min="14843" max="14844" width="10.140625" style="203" customWidth="1"/>
    <col min="14845" max="14845" width="26.7109375" style="203" customWidth="1"/>
    <col min="14846" max="14846" width="54.28515625" style="203" bestFit="1" customWidth="1"/>
    <col min="14847" max="15088" width="9.140625" style="203"/>
    <col min="15089" max="15089" width="8" style="203" customWidth="1"/>
    <col min="15090" max="15090" width="48.42578125" style="203" bestFit="1" customWidth="1"/>
    <col min="15091" max="15091" width="12.7109375" style="203" customWidth="1"/>
    <col min="15092" max="15092" width="9.42578125" style="203" customWidth="1"/>
    <col min="15093" max="15093" width="15.7109375" style="203" customWidth="1"/>
    <col min="15094" max="15094" width="12.28515625" style="203" customWidth="1"/>
    <col min="15095" max="15095" width="9.140625" style="203"/>
    <col min="15096" max="15096" width="16" style="203" customWidth="1"/>
    <col min="15097" max="15097" width="23.42578125" style="203" customWidth="1"/>
    <col min="15098" max="15098" width="10.42578125" style="203" bestFit="1" customWidth="1"/>
    <col min="15099" max="15100" width="10.140625" style="203" customWidth="1"/>
    <col min="15101" max="15101" width="26.7109375" style="203" customWidth="1"/>
    <col min="15102" max="15102" width="54.28515625" style="203" bestFit="1" customWidth="1"/>
    <col min="15103" max="15344" width="9.140625" style="203"/>
    <col min="15345" max="15345" width="8" style="203" customWidth="1"/>
    <col min="15346" max="15346" width="48.42578125" style="203" bestFit="1" customWidth="1"/>
    <col min="15347" max="15347" width="12.7109375" style="203" customWidth="1"/>
    <col min="15348" max="15348" width="9.42578125" style="203" customWidth="1"/>
    <col min="15349" max="15349" width="15.7109375" style="203" customWidth="1"/>
    <col min="15350" max="15350" width="12.28515625" style="203" customWidth="1"/>
    <col min="15351" max="15351" width="9.140625" style="203"/>
    <col min="15352" max="15352" width="16" style="203" customWidth="1"/>
    <col min="15353" max="15353" width="23.42578125" style="203" customWidth="1"/>
    <col min="15354" max="15354" width="10.42578125" style="203" bestFit="1" customWidth="1"/>
    <col min="15355" max="15356" width="10.140625" style="203" customWidth="1"/>
    <col min="15357" max="15357" width="26.7109375" style="203" customWidth="1"/>
    <col min="15358" max="15358" width="54.28515625" style="203" bestFit="1" customWidth="1"/>
    <col min="15359" max="15600" width="9.140625" style="203"/>
    <col min="15601" max="15601" width="8" style="203" customWidth="1"/>
    <col min="15602" max="15602" width="48.42578125" style="203" bestFit="1" customWidth="1"/>
    <col min="15603" max="15603" width="12.7109375" style="203" customWidth="1"/>
    <col min="15604" max="15604" width="9.42578125" style="203" customWidth="1"/>
    <col min="15605" max="15605" width="15.7109375" style="203" customWidth="1"/>
    <col min="15606" max="15606" width="12.28515625" style="203" customWidth="1"/>
    <col min="15607" max="15607" width="9.140625" style="203"/>
    <col min="15608" max="15608" width="16" style="203" customWidth="1"/>
    <col min="15609" max="15609" width="23.42578125" style="203" customWidth="1"/>
    <col min="15610" max="15610" width="10.42578125" style="203" bestFit="1" customWidth="1"/>
    <col min="15611" max="15612" width="10.140625" style="203" customWidth="1"/>
    <col min="15613" max="15613" width="26.7109375" style="203" customWidth="1"/>
    <col min="15614" max="15614" width="54.28515625" style="203" bestFit="1" customWidth="1"/>
    <col min="15615" max="15856" width="9.140625" style="203"/>
    <col min="15857" max="15857" width="8" style="203" customWidth="1"/>
    <col min="15858" max="15858" width="48.42578125" style="203" bestFit="1" customWidth="1"/>
    <col min="15859" max="15859" width="12.7109375" style="203" customWidth="1"/>
    <col min="15860" max="15860" width="9.42578125" style="203" customWidth="1"/>
    <col min="15861" max="15861" width="15.7109375" style="203" customWidth="1"/>
    <col min="15862" max="15862" width="12.28515625" style="203" customWidth="1"/>
    <col min="15863" max="15863" width="9.140625" style="203"/>
    <col min="15864" max="15864" width="16" style="203" customWidth="1"/>
    <col min="15865" max="15865" width="23.42578125" style="203" customWidth="1"/>
    <col min="15866" max="15866" width="10.42578125" style="203" bestFit="1" customWidth="1"/>
    <col min="15867" max="15868" width="10.140625" style="203" customWidth="1"/>
    <col min="15869" max="15869" width="26.7109375" style="203" customWidth="1"/>
    <col min="15870" max="15870" width="54.28515625" style="203" bestFit="1" customWidth="1"/>
    <col min="15871" max="16112" width="9.140625" style="203"/>
    <col min="16113" max="16113" width="8" style="203" customWidth="1"/>
    <col min="16114" max="16114" width="48.42578125" style="203" bestFit="1" customWidth="1"/>
    <col min="16115" max="16115" width="12.7109375" style="203" customWidth="1"/>
    <col min="16116" max="16116" width="9.42578125" style="203" customWidth="1"/>
    <col min="16117" max="16117" width="15.7109375" style="203" customWidth="1"/>
    <col min="16118" max="16118" width="12.28515625" style="203" customWidth="1"/>
    <col min="16119" max="16119" width="9.140625" style="203"/>
    <col min="16120" max="16120" width="16" style="203" customWidth="1"/>
    <col min="16121" max="16121" width="23.42578125" style="203" customWidth="1"/>
    <col min="16122" max="16122" width="10.42578125" style="203" bestFit="1" customWidth="1"/>
    <col min="16123" max="16124" width="10.140625" style="203" customWidth="1"/>
    <col min="16125" max="16125" width="26.7109375" style="203" customWidth="1"/>
    <col min="16126" max="16126" width="54.28515625" style="203" bestFit="1" customWidth="1"/>
    <col min="16127" max="16384" width="9.140625" style="203"/>
  </cols>
  <sheetData>
    <row r="1" spans="1:11" ht="15" customHeight="1" x14ac:dyDescent="0.2">
      <c r="A1" s="201" t="s">
        <v>248</v>
      </c>
      <c r="B1" s="550" t="s">
        <v>249</v>
      </c>
      <c r="C1" s="550"/>
      <c r="D1" s="550"/>
      <c r="E1" s="202"/>
      <c r="F1" s="202"/>
      <c r="G1" s="202"/>
      <c r="H1" s="202"/>
      <c r="I1" s="202"/>
      <c r="J1" s="202"/>
      <c r="K1" s="202"/>
    </row>
    <row r="2" spans="1:11" ht="15" customHeight="1" x14ac:dyDescent="0.2">
      <c r="A2" s="204"/>
      <c r="B2" s="204"/>
      <c r="C2" s="202"/>
      <c r="D2" s="225"/>
      <c r="E2" s="202"/>
      <c r="F2" s="202"/>
      <c r="G2" s="202"/>
      <c r="H2" s="202"/>
      <c r="I2" s="202"/>
      <c r="J2" s="202"/>
      <c r="K2" s="202"/>
    </row>
    <row r="3" spans="1:11" ht="15" customHeight="1" x14ac:dyDescent="0.2">
      <c r="A3" s="216" t="s">
        <v>165</v>
      </c>
      <c r="B3" s="258" t="s">
        <v>38</v>
      </c>
      <c r="C3" s="259"/>
      <c r="D3" s="260"/>
      <c r="E3" s="202"/>
      <c r="F3" s="202"/>
      <c r="G3" s="202"/>
      <c r="H3" s="202"/>
      <c r="I3" s="202"/>
      <c r="J3" s="202"/>
      <c r="K3" s="202"/>
    </row>
    <row r="4" spans="1:11" ht="15" customHeight="1" x14ac:dyDescent="0.2">
      <c r="A4" s="216" t="s">
        <v>166</v>
      </c>
      <c r="B4" s="464"/>
      <c r="C4" s="586"/>
      <c r="D4" s="587"/>
      <c r="E4" s="202"/>
      <c r="F4" s="202"/>
      <c r="G4" s="202"/>
      <c r="H4" s="202"/>
      <c r="I4" s="202"/>
      <c r="J4" s="202"/>
      <c r="K4" s="202"/>
    </row>
    <row r="5" spans="1:11" ht="15" customHeight="1" x14ac:dyDescent="0.2">
      <c r="A5" s="217" t="s">
        <v>167</v>
      </c>
      <c r="B5" s="465"/>
      <c r="C5" s="588"/>
      <c r="D5" s="589"/>
      <c r="E5" s="202"/>
      <c r="F5" s="202"/>
      <c r="G5" s="202"/>
      <c r="H5" s="202"/>
      <c r="I5" s="202"/>
      <c r="J5" s="202"/>
      <c r="K5" s="202"/>
    </row>
    <row r="6" spans="1:11" ht="15" customHeight="1" x14ac:dyDescent="0.2">
      <c r="A6" s="217" t="s">
        <v>168</v>
      </c>
      <c r="B6" s="460"/>
      <c r="C6" s="586"/>
      <c r="D6" s="587"/>
      <c r="E6" s="202"/>
      <c r="F6" s="202"/>
      <c r="G6" s="202"/>
      <c r="H6" s="202"/>
      <c r="I6" s="202"/>
      <c r="J6" s="202"/>
      <c r="K6" s="202"/>
    </row>
    <row r="7" spans="1:11" ht="15" customHeight="1" x14ac:dyDescent="0.2">
      <c r="A7" s="217" t="s">
        <v>169</v>
      </c>
      <c r="B7" s="214" t="s">
        <v>251</v>
      </c>
      <c r="C7" s="586"/>
      <c r="D7" s="587"/>
      <c r="E7" s="202"/>
      <c r="F7" s="202"/>
      <c r="G7" s="202"/>
      <c r="H7" s="202"/>
      <c r="I7" s="202"/>
      <c r="J7" s="202"/>
      <c r="K7" s="202"/>
    </row>
    <row r="8" spans="1:11" ht="15" customHeight="1" x14ac:dyDescent="0.2">
      <c r="A8" s="217" t="s">
        <v>171</v>
      </c>
      <c r="B8" s="461"/>
      <c r="C8" s="586"/>
      <c r="D8" s="587"/>
      <c r="E8" s="202"/>
      <c r="F8" s="218"/>
      <c r="G8" s="202"/>
      <c r="H8" s="202"/>
      <c r="I8" s="202"/>
      <c r="J8" s="202"/>
      <c r="K8" s="202"/>
    </row>
    <row r="9" spans="1:11" ht="15" customHeight="1" x14ac:dyDescent="0.2">
      <c r="A9" s="205"/>
      <c r="B9" s="205"/>
      <c r="C9" s="207"/>
      <c r="D9" s="208"/>
      <c r="E9" s="202"/>
      <c r="F9" s="202"/>
      <c r="G9" s="202"/>
      <c r="H9" s="202"/>
      <c r="I9" s="202"/>
      <c r="J9" s="202"/>
      <c r="K9" s="202"/>
    </row>
    <row r="10" spans="1:11" ht="15" customHeight="1" x14ac:dyDescent="0.2">
      <c r="A10" s="213">
        <v>5</v>
      </c>
      <c r="B10" s="228" t="s">
        <v>9</v>
      </c>
      <c r="C10" s="213" t="s">
        <v>172</v>
      </c>
      <c r="D10" s="213" t="s">
        <v>70</v>
      </c>
      <c r="E10" s="202"/>
      <c r="F10" s="202"/>
      <c r="G10" s="202"/>
      <c r="H10" s="202"/>
      <c r="I10" s="202"/>
      <c r="J10" s="202"/>
      <c r="K10" s="202"/>
    </row>
    <row r="11" spans="1:11" ht="15" customHeight="1" x14ac:dyDescent="0.2">
      <c r="A11" s="229"/>
      <c r="B11" s="230"/>
      <c r="C11" s="230"/>
      <c r="D11" s="231"/>
      <c r="E11" s="202"/>
      <c r="F11" s="202"/>
      <c r="G11" s="202"/>
      <c r="H11" s="202"/>
      <c r="I11" s="202"/>
      <c r="J11" s="202"/>
      <c r="K11" s="202"/>
    </row>
    <row r="12" spans="1:11" ht="15" customHeight="1" x14ac:dyDescent="0.2">
      <c r="A12" s="253" t="s">
        <v>173</v>
      </c>
      <c r="B12" s="232" t="s">
        <v>174</v>
      </c>
      <c r="C12" s="233">
        <f>SUM(C13:C21)</f>
        <v>0</v>
      </c>
      <c r="D12" s="233">
        <f>SUM(D13:D21)</f>
        <v>0</v>
      </c>
    </row>
    <row r="13" spans="1:11" ht="15" customHeight="1" x14ac:dyDescent="0.2">
      <c r="A13" s="272" t="s">
        <v>175</v>
      </c>
      <c r="B13" s="242" t="s">
        <v>176</v>
      </c>
      <c r="C13" s="462"/>
      <c r="D13" s="234">
        <f>ROUND(($B$8*C13/100),2)</f>
        <v>0</v>
      </c>
    </row>
    <row r="14" spans="1:11" ht="15" customHeight="1" x14ac:dyDescent="0.2">
      <c r="A14" s="272" t="s">
        <v>177</v>
      </c>
      <c r="B14" s="242" t="s">
        <v>178</v>
      </c>
      <c r="C14" s="462"/>
      <c r="D14" s="234">
        <f t="shared" ref="D14:D21" si="0">ROUND(($B$8*C14/100),2)</f>
        <v>0</v>
      </c>
    </row>
    <row r="15" spans="1:11" ht="15" customHeight="1" x14ac:dyDescent="0.2">
      <c r="A15" s="272" t="s">
        <v>179</v>
      </c>
      <c r="B15" s="242" t="s">
        <v>180</v>
      </c>
      <c r="C15" s="462"/>
      <c r="D15" s="234">
        <f t="shared" si="0"/>
        <v>0</v>
      </c>
    </row>
    <row r="16" spans="1:11" ht="15" customHeight="1" x14ac:dyDescent="0.2">
      <c r="A16" s="272" t="s">
        <v>181</v>
      </c>
      <c r="B16" s="242" t="s">
        <v>182</v>
      </c>
      <c r="C16" s="462"/>
      <c r="D16" s="234">
        <f t="shared" si="0"/>
        <v>0</v>
      </c>
    </row>
    <row r="17" spans="1:11" ht="15" customHeight="1" x14ac:dyDescent="0.2">
      <c r="A17" s="272" t="s">
        <v>183</v>
      </c>
      <c r="B17" s="242" t="s">
        <v>184</v>
      </c>
      <c r="C17" s="462"/>
      <c r="D17" s="234">
        <f t="shared" si="0"/>
        <v>0</v>
      </c>
    </row>
    <row r="18" spans="1:11" ht="15" customHeight="1" x14ac:dyDescent="0.2">
      <c r="A18" s="272" t="s">
        <v>185</v>
      </c>
      <c r="B18" s="242" t="s">
        <v>186</v>
      </c>
      <c r="C18" s="462"/>
      <c r="D18" s="234">
        <f t="shared" si="0"/>
        <v>0</v>
      </c>
    </row>
    <row r="19" spans="1:11" ht="15" customHeight="1" x14ac:dyDescent="0.2">
      <c r="A19" s="272" t="s">
        <v>187</v>
      </c>
      <c r="B19" s="242" t="s">
        <v>188</v>
      </c>
      <c r="C19" s="462"/>
      <c r="D19" s="234">
        <f t="shared" si="0"/>
        <v>0</v>
      </c>
    </row>
    <row r="20" spans="1:11" ht="15" customHeight="1" x14ac:dyDescent="0.2">
      <c r="A20" s="272" t="s">
        <v>189</v>
      </c>
      <c r="B20" s="242" t="s">
        <v>190</v>
      </c>
      <c r="C20" s="462"/>
      <c r="D20" s="234">
        <f t="shared" si="0"/>
        <v>0</v>
      </c>
    </row>
    <row r="21" spans="1:11" ht="15" customHeight="1" x14ac:dyDescent="0.2">
      <c r="A21" s="272" t="s">
        <v>191</v>
      </c>
      <c r="B21" s="242" t="s">
        <v>192</v>
      </c>
      <c r="C21" s="462"/>
      <c r="D21" s="234">
        <f t="shared" si="0"/>
        <v>0</v>
      </c>
    </row>
    <row r="22" spans="1:11" ht="15" customHeight="1" x14ac:dyDescent="0.2">
      <c r="A22" s="205"/>
      <c r="B22" s="230"/>
      <c r="C22" s="230"/>
      <c r="D22" s="231"/>
      <c r="E22" s="202"/>
      <c r="F22" s="202"/>
      <c r="G22" s="202"/>
      <c r="H22" s="202"/>
      <c r="I22" s="202"/>
      <c r="J22" s="202"/>
      <c r="K22" s="202"/>
    </row>
    <row r="23" spans="1:11" ht="15" customHeight="1" x14ac:dyDescent="0.2">
      <c r="A23" s="253" t="s">
        <v>193</v>
      </c>
      <c r="B23" s="232" t="s">
        <v>194</v>
      </c>
      <c r="C23" s="233">
        <f>SUM(C24:C30)</f>
        <v>0</v>
      </c>
      <c r="D23" s="233">
        <f>SUM(D24:D30)</f>
        <v>0</v>
      </c>
    </row>
    <row r="24" spans="1:11" ht="15" customHeight="1" x14ac:dyDescent="0.2">
      <c r="A24" s="272" t="s">
        <v>195</v>
      </c>
      <c r="B24" s="242" t="s">
        <v>196</v>
      </c>
      <c r="C24" s="462"/>
      <c r="D24" s="234">
        <f>ROUND(($B$8*C24/100),2)</f>
        <v>0</v>
      </c>
    </row>
    <row r="25" spans="1:11" ht="15" customHeight="1" x14ac:dyDescent="0.2">
      <c r="A25" s="272" t="s">
        <v>197</v>
      </c>
      <c r="B25" s="242" t="s">
        <v>198</v>
      </c>
      <c r="C25" s="462"/>
      <c r="D25" s="234">
        <f t="shared" ref="D25:D30" si="1">ROUND(($B$8*C25/100),2)</f>
        <v>0</v>
      </c>
    </row>
    <row r="26" spans="1:11" ht="15" customHeight="1" x14ac:dyDescent="0.2">
      <c r="A26" s="272" t="s">
        <v>199</v>
      </c>
      <c r="B26" s="242" t="s">
        <v>200</v>
      </c>
      <c r="C26" s="462"/>
      <c r="D26" s="234">
        <f t="shared" si="1"/>
        <v>0</v>
      </c>
      <c r="I26" s="209"/>
    </row>
    <row r="27" spans="1:11" ht="15" customHeight="1" x14ac:dyDescent="0.2">
      <c r="A27" s="272" t="s">
        <v>201</v>
      </c>
      <c r="B27" s="242" t="s">
        <v>202</v>
      </c>
      <c r="C27" s="462"/>
      <c r="D27" s="234">
        <f t="shared" si="1"/>
        <v>0</v>
      </c>
    </row>
    <row r="28" spans="1:11" ht="15" customHeight="1" x14ac:dyDescent="0.2">
      <c r="A28" s="272" t="s">
        <v>203</v>
      </c>
      <c r="B28" s="242" t="s">
        <v>204</v>
      </c>
      <c r="C28" s="462"/>
      <c r="D28" s="234">
        <f t="shared" si="1"/>
        <v>0</v>
      </c>
    </row>
    <row r="29" spans="1:11" ht="15" customHeight="1" x14ac:dyDescent="0.2">
      <c r="A29" s="272" t="s">
        <v>205</v>
      </c>
      <c r="B29" s="242" t="s">
        <v>206</v>
      </c>
      <c r="C29" s="462"/>
      <c r="D29" s="234">
        <f t="shared" si="1"/>
        <v>0</v>
      </c>
    </row>
    <row r="30" spans="1:11" ht="15" customHeight="1" x14ac:dyDescent="0.2">
      <c r="A30" s="272" t="s">
        <v>207</v>
      </c>
      <c r="B30" s="242" t="s">
        <v>208</v>
      </c>
      <c r="C30" s="462"/>
      <c r="D30" s="234">
        <f t="shared" si="1"/>
        <v>0</v>
      </c>
    </row>
    <row r="31" spans="1:11" ht="15" customHeight="1" x14ac:dyDescent="0.2">
      <c r="A31" s="205"/>
      <c r="B31" s="230"/>
      <c r="C31" s="230"/>
      <c r="D31" s="231"/>
      <c r="E31" s="202"/>
      <c r="F31" s="202"/>
      <c r="G31" s="202"/>
      <c r="H31" s="202"/>
      <c r="I31" s="202"/>
      <c r="J31" s="202"/>
      <c r="K31" s="202"/>
    </row>
    <row r="32" spans="1:11" ht="15" customHeight="1" x14ac:dyDescent="0.2">
      <c r="A32" s="253" t="s">
        <v>209</v>
      </c>
      <c r="B32" s="232" t="s">
        <v>210</v>
      </c>
      <c r="C32" s="233">
        <f>SUM(C33:C37)</f>
        <v>0</v>
      </c>
      <c r="D32" s="233">
        <f>SUM(D33:D37)</f>
        <v>0</v>
      </c>
    </row>
    <row r="33" spans="1:11" ht="15" customHeight="1" x14ac:dyDescent="0.2">
      <c r="A33" s="272" t="s">
        <v>211</v>
      </c>
      <c r="B33" s="242" t="s">
        <v>212</v>
      </c>
      <c r="C33" s="462"/>
      <c r="D33" s="234">
        <f>ROUND(($B$8*C33/100),2)</f>
        <v>0</v>
      </c>
    </row>
    <row r="34" spans="1:11" ht="15" customHeight="1" x14ac:dyDescent="0.2">
      <c r="A34" s="272" t="s">
        <v>213</v>
      </c>
      <c r="B34" s="242" t="s">
        <v>214</v>
      </c>
      <c r="C34" s="462"/>
      <c r="D34" s="234">
        <f t="shared" ref="D34:D37" si="2">ROUND(($B$8*C34/100),2)</f>
        <v>0</v>
      </c>
    </row>
    <row r="35" spans="1:11" ht="15" customHeight="1" x14ac:dyDescent="0.2">
      <c r="A35" s="272" t="s">
        <v>215</v>
      </c>
      <c r="B35" s="242" t="s">
        <v>216</v>
      </c>
      <c r="C35" s="462"/>
      <c r="D35" s="234">
        <f t="shared" si="2"/>
        <v>0</v>
      </c>
    </row>
    <row r="36" spans="1:11" ht="15" customHeight="1" x14ac:dyDescent="0.2">
      <c r="A36" s="272" t="s">
        <v>217</v>
      </c>
      <c r="B36" s="242" t="s">
        <v>218</v>
      </c>
      <c r="C36" s="462"/>
      <c r="D36" s="234">
        <f t="shared" si="2"/>
        <v>0</v>
      </c>
    </row>
    <row r="37" spans="1:11" ht="15" customHeight="1" x14ac:dyDescent="0.2">
      <c r="A37" s="272" t="s">
        <v>219</v>
      </c>
      <c r="B37" s="242" t="s">
        <v>220</v>
      </c>
      <c r="C37" s="462"/>
      <c r="D37" s="234">
        <f t="shared" si="2"/>
        <v>0</v>
      </c>
    </row>
    <row r="38" spans="1:11" ht="15" customHeight="1" x14ac:dyDescent="0.2">
      <c r="A38" s="205"/>
      <c r="B38" s="230"/>
      <c r="C38" s="230"/>
      <c r="D38" s="231"/>
      <c r="E38" s="202"/>
      <c r="F38" s="202"/>
      <c r="G38" s="202"/>
      <c r="H38" s="202"/>
      <c r="I38" s="202"/>
      <c r="J38" s="202"/>
      <c r="K38" s="202"/>
    </row>
    <row r="39" spans="1:11" ht="15" customHeight="1" x14ac:dyDescent="0.2">
      <c r="A39" s="253" t="s">
        <v>221</v>
      </c>
      <c r="B39" s="232" t="s">
        <v>222</v>
      </c>
      <c r="C39" s="233">
        <f>SUM(C40:C41)</f>
        <v>0</v>
      </c>
      <c r="D39" s="233">
        <f>SUM(D40:D41)</f>
        <v>0</v>
      </c>
    </row>
    <row r="40" spans="1:11" ht="15" customHeight="1" x14ac:dyDescent="0.2">
      <c r="A40" s="272" t="s">
        <v>223</v>
      </c>
      <c r="B40" s="242" t="s">
        <v>224</v>
      </c>
      <c r="C40" s="463"/>
      <c r="D40" s="234">
        <f>ROUND(($B$8*C40/100),2)</f>
        <v>0</v>
      </c>
      <c r="E40" s="209"/>
    </row>
    <row r="41" spans="1:11" ht="25.5" x14ac:dyDescent="0.2">
      <c r="A41" s="272" t="s">
        <v>225</v>
      </c>
      <c r="B41" s="252" t="s">
        <v>226</v>
      </c>
      <c r="C41" s="463"/>
      <c r="D41" s="234">
        <f>ROUND(($B$8*C41/100),2)</f>
        <v>0</v>
      </c>
      <c r="E41" s="209"/>
      <c r="J41" s="209"/>
    </row>
    <row r="42" spans="1:11" ht="15" customHeight="1" x14ac:dyDescent="0.2">
      <c r="A42" s="254"/>
      <c r="B42" s="230"/>
      <c r="C42" s="230"/>
      <c r="D42" s="231"/>
      <c r="E42" s="202"/>
      <c r="F42" s="202"/>
      <c r="G42" s="202"/>
      <c r="H42" s="202"/>
      <c r="J42" s="209"/>
      <c r="K42" s="202"/>
    </row>
    <row r="43" spans="1:11" ht="15" customHeight="1" x14ac:dyDescent="0.2">
      <c r="A43" s="548" t="s">
        <v>227</v>
      </c>
      <c r="B43" s="549"/>
      <c r="C43" s="233">
        <f>C12+C23+C32+C39</f>
        <v>0</v>
      </c>
      <c r="D43" s="233">
        <f>D12+D23+D32+D39</f>
        <v>0</v>
      </c>
    </row>
    <row r="44" spans="1:11" ht="15" customHeight="1" x14ac:dyDescent="0.2"/>
    <row r="45" spans="1:11" ht="15" customHeight="1" x14ac:dyDescent="0.2">
      <c r="A45" s="273">
        <v>6</v>
      </c>
      <c r="B45" s="237" t="s">
        <v>228</v>
      </c>
      <c r="C45" s="238" t="s">
        <v>172</v>
      </c>
      <c r="D45" s="238" t="s">
        <v>70</v>
      </c>
    </row>
    <row r="46" spans="1:11" ht="15" customHeight="1" x14ac:dyDescent="0.2">
      <c r="A46" s="272" t="s">
        <v>229</v>
      </c>
      <c r="B46" s="251" t="s">
        <v>230</v>
      </c>
      <c r="C46" s="240" t="e">
        <f>ROUND((D46/$B$8),4)*100</f>
        <v>#DIV/0!</v>
      </c>
      <c r="D46" s="613"/>
      <c r="E46" s="209"/>
    </row>
    <row r="47" spans="1:11" ht="15" customHeight="1" x14ac:dyDescent="0.2">
      <c r="A47" s="239" t="s">
        <v>231</v>
      </c>
      <c r="B47" s="242" t="s">
        <v>232</v>
      </c>
      <c r="C47" s="234" t="e">
        <f t="shared" ref="C47:C51" si="3">ROUND((D47/$B$8),4)*100</f>
        <v>#DIV/0!</v>
      </c>
      <c r="D47" s="614"/>
      <c r="E47" s="209"/>
    </row>
    <row r="48" spans="1:11" ht="15" customHeight="1" x14ac:dyDescent="0.2">
      <c r="A48" s="239" t="s">
        <v>233</v>
      </c>
      <c r="B48" s="242" t="s">
        <v>234</v>
      </c>
      <c r="C48" s="234" t="e">
        <f t="shared" si="3"/>
        <v>#DIV/0!</v>
      </c>
      <c r="D48" s="614"/>
      <c r="E48" s="209"/>
    </row>
    <row r="49" spans="1:5" ht="15" customHeight="1" x14ac:dyDescent="0.2">
      <c r="A49" s="239" t="s">
        <v>235</v>
      </c>
      <c r="B49" s="242" t="s">
        <v>236</v>
      </c>
      <c r="C49" s="234" t="e">
        <f t="shared" si="3"/>
        <v>#DIV/0!</v>
      </c>
      <c r="D49" s="614"/>
      <c r="E49" s="209"/>
    </row>
    <row r="50" spans="1:5" ht="15" customHeight="1" x14ac:dyDescent="0.2">
      <c r="A50" s="239" t="s">
        <v>237</v>
      </c>
      <c r="B50" s="242" t="s">
        <v>238</v>
      </c>
      <c r="C50" s="234" t="e">
        <f t="shared" si="3"/>
        <v>#DIV/0!</v>
      </c>
      <c r="D50" s="614"/>
      <c r="E50" s="209"/>
    </row>
    <row r="51" spans="1:5" ht="15" customHeight="1" x14ac:dyDescent="0.2">
      <c r="A51" s="239" t="s">
        <v>239</v>
      </c>
      <c r="B51" s="250" t="s">
        <v>240</v>
      </c>
      <c r="C51" s="244" t="e">
        <f t="shared" si="3"/>
        <v>#DIV/0!</v>
      </c>
      <c r="D51" s="615"/>
      <c r="E51" s="209"/>
    </row>
    <row r="52" spans="1:5" ht="15" customHeight="1" x14ac:dyDescent="0.2">
      <c r="A52" s="551" t="s">
        <v>241</v>
      </c>
      <c r="B52" s="552"/>
      <c r="C52" s="246" t="e">
        <f>SUM(C46:C51)</f>
        <v>#DIV/0!</v>
      </c>
      <c r="D52" s="246">
        <f>SUM(D46:D51)</f>
        <v>0</v>
      </c>
    </row>
    <row r="53" spans="1:5" ht="15" customHeight="1" x14ac:dyDescent="0.2">
      <c r="C53" s="211"/>
    </row>
    <row r="54" spans="1:5" ht="15" customHeight="1" x14ac:dyDescent="0.2">
      <c r="A54" s="546" t="s">
        <v>242</v>
      </c>
      <c r="B54" s="546"/>
      <c r="C54" s="241" t="e">
        <f>C43+C52</f>
        <v>#DIV/0!</v>
      </c>
      <c r="D54" s="235">
        <f>D43+D52</f>
        <v>0</v>
      </c>
    </row>
    <row r="55" spans="1:5" ht="15" customHeight="1" x14ac:dyDescent="0.2">
      <c r="C55" s="211"/>
    </row>
    <row r="56" spans="1:5" ht="15" customHeight="1" x14ac:dyDescent="0.2">
      <c r="A56" s="206">
        <v>7</v>
      </c>
      <c r="B56" s="206" t="s">
        <v>243</v>
      </c>
      <c r="C56" s="212"/>
      <c r="D56" s="206" t="s">
        <v>172</v>
      </c>
    </row>
    <row r="57" spans="1:5" ht="15" customHeight="1" x14ac:dyDescent="0.2">
      <c r="A57" s="243"/>
      <c r="B57" s="257" t="s">
        <v>244</v>
      </c>
      <c r="C57" s="250"/>
      <c r="D57" s="248" t="e">
        <f>C54/100</f>
        <v>#DIV/0!</v>
      </c>
    </row>
    <row r="58" spans="1:5" ht="15" customHeight="1" x14ac:dyDescent="0.2">
      <c r="A58" s="247"/>
      <c r="B58" s="245" t="s">
        <v>245</v>
      </c>
      <c r="C58" s="242"/>
      <c r="D58" s="249">
        <f>'FATOR K'!K7</f>
        <v>0</v>
      </c>
    </row>
    <row r="59" spans="1:5" ht="15" customHeight="1" x14ac:dyDescent="0.2">
      <c r="A59" s="247"/>
      <c r="B59" s="245" t="s">
        <v>144</v>
      </c>
      <c r="C59" s="242"/>
      <c r="D59" s="249">
        <f>'FATOR K'!K8</f>
        <v>0</v>
      </c>
    </row>
    <row r="60" spans="1:5" ht="15" customHeight="1" x14ac:dyDescent="0.2">
      <c r="A60" s="247"/>
      <c r="B60" s="257" t="s">
        <v>145</v>
      </c>
      <c r="C60" s="250"/>
      <c r="D60" s="249">
        <f>'FATOR K'!K9</f>
        <v>0</v>
      </c>
    </row>
    <row r="61" spans="1:5" ht="15" customHeight="1" x14ac:dyDescent="0.2">
      <c r="A61" s="247"/>
      <c r="B61" s="245" t="s">
        <v>146</v>
      </c>
      <c r="C61" s="242"/>
      <c r="D61" s="256">
        <f>'FATOR K'!K10</f>
        <v>0</v>
      </c>
    </row>
    <row r="62" spans="1:5" ht="15" customHeight="1" x14ac:dyDescent="0.2">
      <c r="A62" s="247"/>
      <c r="B62" s="251" t="s">
        <v>147</v>
      </c>
      <c r="C62" s="269">
        <f>'FATOR K'!$J$11</f>
        <v>0</v>
      </c>
      <c r="D62" s="243"/>
    </row>
    <row r="63" spans="1:5" ht="15" customHeight="1" x14ac:dyDescent="0.2">
      <c r="A63" s="247"/>
      <c r="B63" s="242" t="s">
        <v>148</v>
      </c>
      <c r="C63" s="268">
        <f>'FATOR K'!$J$12</f>
        <v>0</v>
      </c>
      <c r="D63" s="247"/>
    </row>
    <row r="64" spans="1:5" ht="15" customHeight="1" x14ac:dyDescent="0.2">
      <c r="A64" s="247"/>
      <c r="B64" s="242" t="s">
        <v>149</v>
      </c>
      <c r="C64" s="268">
        <f>'FATOR K'!$J$13</f>
        <v>0</v>
      </c>
      <c r="D64" s="247"/>
    </row>
    <row r="65" spans="1:4" ht="15" customHeight="1" x14ac:dyDescent="0.2">
      <c r="A65" s="239"/>
      <c r="B65" s="242" t="s">
        <v>150</v>
      </c>
      <c r="C65" s="268">
        <f>'FATOR K'!$J$14</f>
        <v>0</v>
      </c>
      <c r="D65" s="239"/>
    </row>
    <row r="66" spans="1:4" ht="15" customHeight="1" x14ac:dyDescent="0.2"/>
    <row r="67" spans="1:4" ht="15" customHeight="1" x14ac:dyDescent="0.2">
      <c r="A67" s="546" t="s">
        <v>246</v>
      </c>
      <c r="B67" s="546"/>
      <c r="C67" s="546"/>
      <c r="D67" s="255" t="e">
        <f>(1+D57+D59)*(1+D60)*(1+D61)</f>
        <v>#DIV/0!</v>
      </c>
    </row>
    <row r="68" spans="1:4" ht="15" customHeight="1" x14ac:dyDescent="0.2">
      <c r="B68" s="207"/>
      <c r="C68" s="207"/>
    </row>
    <row r="69" spans="1:4" ht="15" customHeight="1" x14ac:dyDescent="0.2">
      <c r="A69" s="547" t="s">
        <v>247</v>
      </c>
      <c r="B69" s="547"/>
      <c r="C69" s="547"/>
      <c r="D69" s="227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6">
    <mergeCell ref="B1:D1"/>
    <mergeCell ref="A43:B43"/>
    <mergeCell ref="A52:B52"/>
    <mergeCell ref="A54:B54"/>
    <mergeCell ref="A67:C67"/>
    <mergeCell ref="A69:C6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54f1fe-3808-4788-a1c9-5f0b422ba0d6">
      <UserInfo>
        <DisplayName/>
        <AccountId xsi:nil="true"/>
        <AccountType/>
      </UserInfo>
    </SharedWithUsers>
    <MediaLengthInSeconds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D8C282-0A14-409C-955E-5F8C922A794D}">
  <ds:schemaRefs>
    <ds:schemaRef ds:uri="http://schemas.microsoft.com/office/2006/documentManagement/types"/>
    <ds:schemaRef ds:uri="f713f894-8e5f-49bb-aba3-bc5acb6c15a1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654f1fe-3808-4788-a1c9-5f0b422ba0d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C4A27C-B0E3-4E85-9D61-74F03086F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A2579-FBD0-4976-BF2F-1646EE3F4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15</vt:i4>
      </vt:variant>
    </vt:vector>
  </HeadingPairs>
  <TitlesOfParts>
    <vt:vector size="37" baseType="lpstr">
      <vt:lpstr>CAPA</vt:lpstr>
      <vt:lpstr>DEFINIÇÃO</vt:lpstr>
      <vt:lpstr>DASHBOARD</vt:lpstr>
      <vt:lpstr>CUSTOS FIXOS L6</vt:lpstr>
      <vt:lpstr>CUSTOS VARIÁVEIS L6</vt:lpstr>
      <vt:lpstr>CRONOGRAMA L6</vt:lpstr>
      <vt:lpstr>FATOR K</vt:lpstr>
      <vt:lpstr>1.1 COORD</vt:lpstr>
      <vt:lpstr>1.2 MOB SOCIAL</vt:lpstr>
      <vt:lpstr>1.3 TÉC AMB</vt:lpstr>
      <vt:lpstr>1.4 AUX ADM</vt:lpstr>
      <vt:lpstr>1.5 ENC OPER</vt:lpstr>
      <vt:lpstr>1.6 MOT</vt:lpstr>
      <vt:lpstr>1.7 CARP</vt:lpstr>
      <vt:lpstr>1.8 PEDR</vt:lpstr>
      <vt:lpstr>1.9 SERV</vt:lpstr>
      <vt:lpstr>2 DESP DIVERSAS</vt:lpstr>
      <vt:lpstr>3 SERVIÇOS TÉCNICOS</vt:lpstr>
      <vt:lpstr>4 DESP DIVERSAS</vt:lpstr>
      <vt:lpstr>Orç_20-30</vt:lpstr>
      <vt:lpstr>Crono_20-30</vt:lpstr>
      <vt:lpstr>REFERÊNCIAS</vt:lpstr>
      <vt:lpstr>'Crono_20-30'!Area_de_impressao</vt:lpstr>
      <vt:lpstr>DEFINIÇÃO!Area_de_impressao</vt:lpstr>
      <vt:lpstr>'Orç_20-30'!Area_de_impressao</vt:lpstr>
      <vt:lpstr>'1.1 COORD'!Titulos_de_impressao</vt:lpstr>
      <vt:lpstr>'1.2 MOB SOCIAL'!Titulos_de_impressao</vt:lpstr>
      <vt:lpstr>'1.3 TÉC AMB'!Titulos_de_impressao</vt:lpstr>
      <vt:lpstr>'1.4 AUX ADM'!Titulos_de_impressao</vt:lpstr>
      <vt:lpstr>'1.5 ENC OPER'!Titulos_de_impressao</vt:lpstr>
      <vt:lpstr>'1.6 MOT'!Titulos_de_impressao</vt:lpstr>
      <vt:lpstr>'1.7 CARP'!Titulos_de_impressao</vt:lpstr>
      <vt:lpstr>'1.8 PEDR'!Titulos_de_impressao</vt:lpstr>
      <vt:lpstr>'1.9 SERV'!Titulos_de_impressao</vt:lpstr>
      <vt:lpstr>'CUSTOS FIXOS L6'!Titulos_de_impressao</vt:lpstr>
      <vt:lpstr>'CUSTOS VARIÁVEIS L6'!Titulos_de_impressao</vt:lpstr>
      <vt:lpstr>REFERÊNCIAS!Titulos_de_impressao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Bruno Augusto de Rezende</cp:lastModifiedBy>
  <cp:revision/>
  <cp:lastPrinted>2023-09-15T19:20:43Z</cp:lastPrinted>
  <dcterms:created xsi:type="dcterms:W3CDTF">2009-02-03T12:18:48Z</dcterms:created>
  <dcterms:modified xsi:type="dcterms:W3CDTF">2023-09-15T19:20:54Z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Order">
    <vt:r8>9078300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