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/>
  <mc:AlternateContent xmlns:mc="http://schemas.openxmlformats.org/markup-compatibility/2006">
    <mc:Choice Requires="x15">
      <x15ac:absPath xmlns:x15ac="http://schemas.microsoft.com/office/spreadsheetml/2010/11/ac" url="C:\Users\vitor.feitoza\Downloads\"/>
    </mc:Choice>
  </mc:AlternateContent>
  <xr:revisionPtr revIDLastSave="8" documentId="13_ncr:1_{3ACCC693-19A3-4832-B757-E9DA257F3252}" xr6:coauthVersionLast="47" xr6:coauthVersionMax="47" xr10:uidLastSave="{F5584528-766D-46A7-A130-DE170623070E}"/>
  <bookViews>
    <workbookView xWindow="-108" yWindow="-108" windowWidth="23256" windowHeight="12456" firstSheet="10" xr2:uid="{22482156-E5FC-4786-BC67-166E08D42DBA}"/>
  </bookViews>
  <sheets>
    <sheet name="CAPA" sheetId="16" r:id="rId1"/>
    <sheet name="COMPOSIÇÃO DE CUSTOS - LOTE 3_" sheetId="19" state="hidden" r:id="rId2"/>
    <sheet name="CRON LOTE 3_" sheetId="22" state="hidden" r:id="rId3"/>
    <sheet name="COMPOSIÇÃO DE CUSTOS - LOTE 5" sheetId="25" r:id="rId4"/>
    <sheet name="CRON LOTE 5" sheetId="26" r:id="rId5"/>
    <sheet name="EQUIPE PERMANENTE" sheetId="27" r:id="rId6"/>
    <sheet name="ENCARGOS SOCIAIS" sheetId="2" r:id="rId7"/>
    <sheet name="DESPESAS DIVERSAS I" sheetId="28" r:id="rId8"/>
    <sheet name="DESPESAS DIVERSAS I (2)" sheetId="33" state="hidden" r:id="rId9"/>
    <sheet name="DESPESAS DIVERSAS II" sheetId="29" r:id="rId10"/>
    <sheet name="SERVIÇOS TÉCNICOS" sheetId="30" r:id="rId11"/>
    <sheet name="FATOR K" sheetId="12" r:id="rId12"/>
    <sheet name="REFERÊNCIAS" sheetId="21" r:id="rId13"/>
  </sheets>
  <definedNames>
    <definedName name="_xlnm.Print_Area" localSheetId="2">'CRON LOTE 3_'!$A$1:$J$52</definedName>
    <definedName name="_xlnm.Print_Area" localSheetId="4">'CRON LOTE 5'!$A$1:$J$53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29" l="1"/>
  <c r="C37" i="29"/>
  <c r="C28" i="29"/>
  <c r="F20" i="29"/>
  <c r="C20" i="29"/>
  <c r="F11" i="29"/>
  <c r="I11" i="29"/>
  <c r="C11" i="29"/>
  <c r="D7" i="28"/>
  <c r="D8" i="28" s="1"/>
  <c r="B7" i="28"/>
  <c r="B8" i="28" s="1"/>
  <c r="C7" i="28"/>
  <c r="C8" i="28" s="1"/>
  <c r="F20" i="25"/>
  <c r="H37" i="25"/>
  <c r="D55" i="33"/>
  <c r="C55" i="33"/>
  <c r="B55" i="33"/>
  <c r="D53" i="33"/>
  <c r="E29" i="33"/>
  <c r="E49" i="33" s="1"/>
  <c r="E71" i="33" s="1"/>
  <c r="D29" i="33"/>
  <c r="D49" i="33" s="1"/>
  <c r="D71" i="33" s="1"/>
  <c r="C29" i="33"/>
  <c r="C49" i="33" s="1"/>
  <c r="C71" i="33" s="1"/>
  <c r="B29" i="33"/>
  <c r="B49" i="33" s="1"/>
  <c r="B71" i="33" s="1"/>
  <c r="C26" i="33"/>
  <c r="B26" i="33"/>
  <c r="D20" i="33"/>
  <c r="D15" i="33"/>
  <c r="E10" i="33"/>
  <c r="E26" i="33" s="1"/>
  <c r="D10" i="33"/>
  <c r="D26" i="33" s="1"/>
  <c r="E64" i="33"/>
  <c r="B64" i="33" l="1"/>
  <c r="C64" i="33"/>
  <c r="D64" i="33"/>
  <c r="D63" i="33"/>
  <c r="D62" i="33"/>
  <c r="D60" i="33"/>
  <c r="D59" i="33"/>
  <c r="D61" i="33" s="1"/>
  <c r="D31" i="33"/>
  <c r="D35" i="33" s="1"/>
  <c r="E63" i="33"/>
  <c r="E62" i="33"/>
  <c r="E60" i="33"/>
  <c r="E59" i="33"/>
  <c r="E61" i="33" s="1"/>
  <c r="E31" i="33"/>
  <c r="E35" i="33" s="1"/>
  <c r="B63" i="33"/>
  <c r="B62" i="33"/>
  <c r="B60" i="33"/>
  <c r="B59" i="33"/>
  <c r="B61" i="33" s="1"/>
  <c r="B31" i="33"/>
  <c r="B35" i="33" s="1"/>
  <c r="C63" i="33"/>
  <c r="C62" i="33"/>
  <c r="C60" i="33"/>
  <c r="C59" i="33"/>
  <c r="C61" i="33" s="1"/>
  <c r="C31" i="33"/>
  <c r="C35" i="33" s="1"/>
  <c r="C72" i="33" l="1"/>
  <c r="C34" i="33"/>
  <c r="C66" i="33"/>
  <c r="C65" i="33"/>
  <c r="C67" i="33" s="1"/>
  <c r="C73" i="33" s="1"/>
  <c r="C77" i="33" s="1"/>
  <c r="B72" i="33"/>
  <c r="B34" i="33"/>
  <c r="B66" i="33"/>
  <c r="B65" i="33"/>
  <c r="B67" i="33" s="1"/>
  <c r="B73" i="33" s="1"/>
  <c r="E72" i="33"/>
  <c r="E77" i="33" s="1"/>
  <c r="E34" i="33"/>
  <c r="E66" i="33"/>
  <c r="E65" i="33"/>
  <c r="E67" i="33" s="1"/>
  <c r="E73" i="33" s="1"/>
  <c r="D72" i="33"/>
  <c r="D34" i="33"/>
  <c r="D66" i="33"/>
  <c r="D65" i="33"/>
  <c r="D20" i="19"/>
  <c r="B33" i="19"/>
  <c r="D21" i="19"/>
  <c r="C21" i="19"/>
  <c r="B21" i="19"/>
  <c r="C20" i="19"/>
  <c r="B20" i="19"/>
  <c r="D19" i="19"/>
  <c r="C19" i="19"/>
  <c r="B19" i="19"/>
  <c r="D34" i="19"/>
  <c r="C34" i="19"/>
  <c r="B34" i="19"/>
  <c r="D33" i="19"/>
  <c r="C33" i="19"/>
  <c r="C39" i="19"/>
  <c r="C38" i="19"/>
  <c r="S43" i="27"/>
  <c r="Q43" i="27"/>
  <c r="P43" i="27" s="1"/>
  <c r="O43" i="27"/>
  <c r="N43" i="27" s="1"/>
  <c r="M43" i="27"/>
  <c r="L43" i="27" s="1"/>
  <c r="S42" i="27"/>
  <c r="Q42" i="27"/>
  <c r="P42" i="27" s="1"/>
  <c r="O42" i="27"/>
  <c r="N42" i="27" s="1"/>
  <c r="M42" i="27"/>
  <c r="L42" i="27" s="1"/>
  <c r="D32" i="19"/>
  <c r="C32" i="19"/>
  <c r="B32" i="19"/>
  <c r="S47" i="27"/>
  <c r="R47" i="27" s="1"/>
  <c r="Q47" i="27"/>
  <c r="P47" i="27" s="1"/>
  <c r="O47" i="27"/>
  <c r="N47" i="27" s="1"/>
  <c r="M47" i="27"/>
  <c r="K47" i="27"/>
  <c r="J47" i="27" s="1"/>
  <c r="I47" i="27"/>
  <c r="H47" i="27" s="1"/>
  <c r="G47" i="27"/>
  <c r="F47" i="27" s="1"/>
  <c r="S46" i="27"/>
  <c r="R46" i="27" s="1"/>
  <c r="Q46" i="27"/>
  <c r="O46" i="27"/>
  <c r="N46" i="27" s="1"/>
  <c r="M46" i="27"/>
  <c r="L46" i="27" s="1"/>
  <c r="K46" i="27"/>
  <c r="J46" i="27" s="1"/>
  <c r="I46" i="27"/>
  <c r="H46" i="27" s="1"/>
  <c r="G46" i="27"/>
  <c r="F46" i="27" s="1"/>
  <c r="E47" i="27"/>
  <c r="D47" i="27" s="1"/>
  <c r="E46" i="27"/>
  <c r="D46" i="27" s="1"/>
  <c r="D17" i="19"/>
  <c r="D16" i="19"/>
  <c r="D15" i="19"/>
  <c r="D14" i="19"/>
  <c r="C17" i="19"/>
  <c r="C16" i="19"/>
  <c r="C15" i="19"/>
  <c r="C14" i="19"/>
  <c r="B17" i="19"/>
  <c r="B16" i="19"/>
  <c r="B15" i="19"/>
  <c r="B14" i="19"/>
  <c r="D13" i="19"/>
  <c r="D12" i="19"/>
  <c r="C13" i="19"/>
  <c r="C12" i="19"/>
  <c r="B13" i="19"/>
  <c r="B12" i="19"/>
  <c r="D11" i="19"/>
  <c r="C11" i="19"/>
  <c r="B11" i="19"/>
  <c r="D10" i="19"/>
  <c r="C10" i="19"/>
  <c r="B10" i="19"/>
  <c r="D9" i="19"/>
  <c r="C9" i="19"/>
  <c r="B9" i="19"/>
  <c r="D8" i="19"/>
  <c r="C8" i="19"/>
  <c r="B8" i="19"/>
  <c r="D7" i="19"/>
  <c r="C7" i="19"/>
  <c r="B7" i="19"/>
  <c r="C6" i="19"/>
  <c r="C4" i="2"/>
  <c r="R61" i="27"/>
  <c r="R60" i="27"/>
  <c r="R59" i="27"/>
  <c r="R58" i="27"/>
  <c r="S56" i="27"/>
  <c r="S55" i="27"/>
  <c r="S54" i="27"/>
  <c r="P61" i="27"/>
  <c r="P60" i="27"/>
  <c r="P59" i="27"/>
  <c r="P58" i="27"/>
  <c r="Q56" i="27"/>
  <c r="Q55" i="27"/>
  <c r="Q54" i="27"/>
  <c r="N61" i="27"/>
  <c r="N60" i="27"/>
  <c r="N59" i="27"/>
  <c r="N58" i="27"/>
  <c r="O56" i="27"/>
  <c r="O55" i="27"/>
  <c r="O54" i="27"/>
  <c r="L61" i="27"/>
  <c r="L60" i="27"/>
  <c r="L59" i="27"/>
  <c r="L58" i="27"/>
  <c r="M56" i="27"/>
  <c r="M55" i="27"/>
  <c r="M54" i="27"/>
  <c r="J61" i="27"/>
  <c r="J60" i="27"/>
  <c r="J59" i="27"/>
  <c r="J58" i="27"/>
  <c r="K56" i="27"/>
  <c r="K55" i="27"/>
  <c r="K54" i="27"/>
  <c r="H61" i="27"/>
  <c r="H60" i="27"/>
  <c r="H59" i="27"/>
  <c r="H58" i="27"/>
  <c r="I56" i="27"/>
  <c r="I55" i="27"/>
  <c r="I54" i="27"/>
  <c r="F61" i="27"/>
  <c r="F60" i="27"/>
  <c r="F59" i="27"/>
  <c r="F58" i="27"/>
  <c r="G56" i="27"/>
  <c r="G55" i="27"/>
  <c r="G54" i="27"/>
  <c r="D61" i="27"/>
  <c r="D60" i="27"/>
  <c r="D59" i="27"/>
  <c r="D58" i="27"/>
  <c r="E56" i="27"/>
  <c r="E55" i="27"/>
  <c r="E54" i="27"/>
  <c r="P46" i="27"/>
  <c r="N44" i="27"/>
  <c r="N45" i="27"/>
  <c r="L47" i="27"/>
  <c r="R42" i="27"/>
  <c r="J43" i="27"/>
  <c r="J45" i="27"/>
  <c r="J42" i="27"/>
  <c r="H43" i="27"/>
  <c r="H45" i="27"/>
  <c r="H42" i="27"/>
  <c r="F43" i="27"/>
  <c r="F45" i="27"/>
  <c r="F42" i="27"/>
  <c r="D43" i="27"/>
  <c r="D42" i="27"/>
  <c r="H36" i="19"/>
  <c r="H39" i="19"/>
  <c r="H38" i="19"/>
  <c r="H14" i="27"/>
  <c r="I14" i="27" s="1"/>
  <c r="R38" i="27"/>
  <c r="S38" i="27" s="1"/>
  <c r="R37" i="27"/>
  <c r="S37" i="27" s="1"/>
  <c r="R35" i="27"/>
  <c r="S35" i="27" s="1"/>
  <c r="R34" i="27"/>
  <c r="S34" i="27" s="1"/>
  <c r="R33" i="27"/>
  <c r="S33" i="27" s="1"/>
  <c r="R32" i="27"/>
  <c r="S32" i="27" s="1"/>
  <c r="R31" i="27"/>
  <c r="S31" i="27" s="1"/>
  <c r="R29" i="27"/>
  <c r="S29" i="27" s="1"/>
  <c r="R28" i="27"/>
  <c r="S28" i="27" s="1"/>
  <c r="R27" i="27"/>
  <c r="S27" i="27" s="1"/>
  <c r="R26" i="27"/>
  <c r="S26" i="27" s="1"/>
  <c r="R25" i="27"/>
  <c r="S25" i="27" s="1"/>
  <c r="R24" i="27"/>
  <c r="S24" i="27" s="1"/>
  <c r="R23" i="27"/>
  <c r="S23" i="27" s="1"/>
  <c r="R21" i="27"/>
  <c r="S21" i="27" s="1"/>
  <c r="R20" i="27"/>
  <c r="S20" i="27" s="1"/>
  <c r="R19" i="27"/>
  <c r="S19" i="27" s="1"/>
  <c r="R18" i="27"/>
  <c r="S18" i="27" s="1"/>
  <c r="R17" i="27"/>
  <c r="S17" i="27" s="1"/>
  <c r="R16" i="27"/>
  <c r="S16" i="27" s="1"/>
  <c r="R15" i="27"/>
  <c r="S15" i="27" s="1"/>
  <c r="R13" i="27"/>
  <c r="S13" i="27" s="1"/>
  <c r="P38" i="27"/>
  <c r="Q38" i="27" s="1"/>
  <c r="P37" i="27"/>
  <c r="Q37" i="27" s="1"/>
  <c r="P35" i="27"/>
  <c r="Q35" i="27" s="1"/>
  <c r="P34" i="27"/>
  <c r="Q34" i="27" s="1"/>
  <c r="P33" i="27"/>
  <c r="Q33" i="27" s="1"/>
  <c r="P32" i="27"/>
  <c r="Q32" i="27" s="1"/>
  <c r="P31" i="27"/>
  <c r="Q31" i="27" s="1"/>
  <c r="P29" i="27"/>
  <c r="Q29" i="27" s="1"/>
  <c r="P28" i="27"/>
  <c r="Q28" i="27" s="1"/>
  <c r="P27" i="27"/>
  <c r="Q27" i="27" s="1"/>
  <c r="P26" i="27"/>
  <c r="Q26" i="27" s="1"/>
  <c r="P25" i="27"/>
  <c r="Q25" i="27" s="1"/>
  <c r="P24" i="27"/>
  <c r="Q24" i="27" s="1"/>
  <c r="P23" i="27"/>
  <c r="Q23" i="27" s="1"/>
  <c r="P21" i="27"/>
  <c r="Q21" i="27" s="1"/>
  <c r="P20" i="27"/>
  <c r="Q20" i="27" s="1"/>
  <c r="P19" i="27"/>
  <c r="Q19" i="27" s="1"/>
  <c r="P18" i="27"/>
  <c r="Q18" i="27" s="1"/>
  <c r="P17" i="27"/>
  <c r="Q17" i="27" s="1"/>
  <c r="P16" i="27"/>
  <c r="Q16" i="27" s="1"/>
  <c r="P15" i="27"/>
  <c r="Q15" i="27" s="1"/>
  <c r="P14" i="27"/>
  <c r="Q14" i="27" s="1"/>
  <c r="P13" i="27"/>
  <c r="Q13" i="27" s="1"/>
  <c r="N38" i="27"/>
  <c r="O38" i="27" s="1"/>
  <c r="N37" i="27"/>
  <c r="O37" i="27" s="1"/>
  <c r="N35" i="27"/>
  <c r="O35" i="27" s="1"/>
  <c r="N34" i="27"/>
  <c r="O34" i="27" s="1"/>
  <c r="N33" i="27"/>
  <c r="O33" i="27" s="1"/>
  <c r="N32" i="27"/>
  <c r="O32" i="27" s="1"/>
  <c r="N31" i="27"/>
  <c r="O31" i="27" s="1"/>
  <c r="N29" i="27"/>
  <c r="O29" i="27" s="1"/>
  <c r="N28" i="27"/>
  <c r="O28" i="27" s="1"/>
  <c r="N27" i="27"/>
  <c r="O27" i="27" s="1"/>
  <c r="N26" i="27"/>
  <c r="O26" i="27" s="1"/>
  <c r="N25" i="27"/>
  <c r="O25" i="27" s="1"/>
  <c r="N24" i="27"/>
  <c r="O24" i="27" s="1"/>
  <c r="N23" i="27"/>
  <c r="O23" i="27" s="1"/>
  <c r="N21" i="27"/>
  <c r="O21" i="27" s="1"/>
  <c r="N20" i="27"/>
  <c r="O20" i="27" s="1"/>
  <c r="N19" i="27"/>
  <c r="O19" i="27" s="1"/>
  <c r="N18" i="27"/>
  <c r="O18" i="27" s="1"/>
  <c r="N17" i="27"/>
  <c r="O17" i="27" s="1"/>
  <c r="N16" i="27"/>
  <c r="O16" i="27" s="1"/>
  <c r="N15" i="27"/>
  <c r="O15" i="27" s="1"/>
  <c r="N13" i="27"/>
  <c r="O13" i="27" s="1"/>
  <c r="L38" i="27"/>
  <c r="M38" i="27" s="1"/>
  <c r="L37" i="27"/>
  <c r="M37" i="27" s="1"/>
  <c r="L35" i="27"/>
  <c r="M35" i="27" s="1"/>
  <c r="L34" i="27"/>
  <c r="M34" i="27" s="1"/>
  <c r="L33" i="27"/>
  <c r="M33" i="27" s="1"/>
  <c r="L32" i="27"/>
  <c r="M32" i="27" s="1"/>
  <c r="L31" i="27"/>
  <c r="M31" i="27" s="1"/>
  <c r="L29" i="27"/>
  <c r="M29" i="27" s="1"/>
  <c r="L28" i="27"/>
  <c r="M28" i="27" s="1"/>
  <c r="L27" i="27"/>
  <c r="M27" i="27" s="1"/>
  <c r="L26" i="27"/>
  <c r="M26" i="27" s="1"/>
  <c r="L25" i="27"/>
  <c r="M25" i="27" s="1"/>
  <c r="L24" i="27"/>
  <c r="M24" i="27" s="1"/>
  <c r="L23" i="27"/>
  <c r="M23" i="27" s="1"/>
  <c r="L21" i="27"/>
  <c r="M21" i="27" s="1"/>
  <c r="L20" i="27"/>
  <c r="M20" i="27" s="1"/>
  <c r="L19" i="27"/>
  <c r="M19" i="27" s="1"/>
  <c r="L18" i="27"/>
  <c r="M18" i="27" s="1"/>
  <c r="L17" i="27"/>
  <c r="M17" i="27" s="1"/>
  <c r="L16" i="27"/>
  <c r="M16" i="27" s="1"/>
  <c r="L15" i="27"/>
  <c r="M15" i="27" s="1"/>
  <c r="L13" i="27"/>
  <c r="M13" i="27" s="1"/>
  <c r="J38" i="27"/>
  <c r="K38" i="27" s="1"/>
  <c r="J37" i="27"/>
  <c r="K37" i="27" s="1"/>
  <c r="J35" i="27"/>
  <c r="K35" i="27" s="1"/>
  <c r="J34" i="27"/>
  <c r="K34" i="27" s="1"/>
  <c r="J33" i="27"/>
  <c r="K33" i="27" s="1"/>
  <c r="J32" i="27"/>
  <c r="K32" i="27" s="1"/>
  <c r="J31" i="27"/>
  <c r="K31" i="27" s="1"/>
  <c r="J29" i="27"/>
  <c r="K29" i="27" s="1"/>
  <c r="J28" i="27"/>
  <c r="K28" i="27" s="1"/>
  <c r="J27" i="27"/>
  <c r="K27" i="27" s="1"/>
  <c r="J26" i="27"/>
  <c r="K26" i="27" s="1"/>
  <c r="J25" i="27"/>
  <c r="K25" i="27" s="1"/>
  <c r="J24" i="27"/>
  <c r="K24" i="27" s="1"/>
  <c r="J23" i="27"/>
  <c r="K23" i="27" s="1"/>
  <c r="J21" i="27"/>
  <c r="K21" i="27" s="1"/>
  <c r="J20" i="27"/>
  <c r="K20" i="27" s="1"/>
  <c r="J19" i="27"/>
  <c r="K19" i="27" s="1"/>
  <c r="J18" i="27"/>
  <c r="K18" i="27" s="1"/>
  <c r="J17" i="27"/>
  <c r="K17" i="27" s="1"/>
  <c r="J16" i="27"/>
  <c r="K16" i="27" s="1"/>
  <c r="J15" i="27"/>
  <c r="K15" i="27" s="1"/>
  <c r="J13" i="27"/>
  <c r="K13" i="27" s="1"/>
  <c r="H38" i="27"/>
  <c r="I38" i="27" s="1"/>
  <c r="H37" i="27"/>
  <c r="I37" i="27" s="1"/>
  <c r="H35" i="27"/>
  <c r="I35" i="27" s="1"/>
  <c r="H34" i="27"/>
  <c r="I34" i="27" s="1"/>
  <c r="H33" i="27"/>
  <c r="I33" i="27" s="1"/>
  <c r="H32" i="27"/>
  <c r="I32" i="27" s="1"/>
  <c r="H31" i="27"/>
  <c r="I31" i="27" s="1"/>
  <c r="H29" i="27"/>
  <c r="I29" i="27" s="1"/>
  <c r="H28" i="27"/>
  <c r="I28" i="27" s="1"/>
  <c r="H27" i="27"/>
  <c r="I27" i="27" s="1"/>
  <c r="H26" i="27"/>
  <c r="I26" i="27" s="1"/>
  <c r="H25" i="27"/>
  <c r="I25" i="27" s="1"/>
  <c r="H24" i="27"/>
  <c r="I24" i="27" s="1"/>
  <c r="H23" i="27"/>
  <c r="I23" i="27" s="1"/>
  <c r="H21" i="27"/>
  <c r="I21" i="27" s="1"/>
  <c r="H20" i="27"/>
  <c r="I20" i="27" s="1"/>
  <c r="H19" i="27"/>
  <c r="I19" i="27" s="1"/>
  <c r="H18" i="27"/>
  <c r="I18" i="27" s="1"/>
  <c r="H17" i="27"/>
  <c r="I17" i="27" s="1"/>
  <c r="H16" i="27"/>
  <c r="I16" i="27" s="1"/>
  <c r="H15" i="27"/>
  <c r="I15" i="27" s="1"/>
  <c r="H13" i="27"/>
  <c r="I13" i="27" s="1"/>
  <c r="F38" i="27"/>
  <c r="G38" i="27" s="1"/>
  <c r="F37" i="27"/>
  <c r="G37" i="27" s="1"/>
  <c r="G36" i="27" s="1"/>
  <c r="F35" i="27"/>
  <c r="G35" i="27" s="1"/>
  <c r="F34" i="27"/>
  <c r="G34" i="27" s="1"/>
  <c r="F33" i="27"/>
  <c r="G33" i="27" s="1"/>
  <c r="F32" i="27"/>
  <c r="G32" i="27" s="1"/>
  <c r="F31" i="27"/>
  <c r="G31" i="27" s="1"/>
  <c r="F29" i="27"/>
  <c r="G29" i="27" s="1"/>
  <c r="F28" i="27"/>
  <c r="G28" i="27" s="1"/>
  <c r="F27" i="27"/>
  <c r="G27" i="27" s="1"/>
  <c r="F26" i="27"/>
  <c r="G26" i="27" s="1"/>
  <c r="F25" i="27"/>
  <c r="G25" i="27" s="1"/>
  <c r="F24" i="27"/>
  <c r="G24" i="27" s="1"/>
  <c r="F23" i="27"/>
  <c r="G23" i="27" s="1"/>
  <c r="F21" i="27"/>
  <c r="G21" i="27" s="1"/>
  <c r="F20" i="27"/>
  <c r="G20" i="27" s="1"/>
  <c r="F19" i="27"/>
  <c r="G19" i="27" s="1"/>
  <c r="F18" i="27"/>
  <c r="G18" i="27" s="1"/>
  <c r="F17" i="27"/>
  <c r="G17" i="27" s="1"/>
  <c r="F16" i="27"/>
  <c r="G16" i="27" s="1"/>
  <c r="F15" i="27"/>
  <c r="G15" i="27" s="1"/>
  <c r="F14" i="27"/>
  <c r="G14" i="27" s="1"/>
  <c r="F13" i="27"/>
  <c r="G13" i="27" s="1"/>
  <c r="D38" i="27"/>
  <c r="E38" i="27" s="1"/>
  <c r="D37" i="27"/>
  <c r="E37" i="27" s="1"/>
  <c r="D35" i="27"/>
  <c r="E35" i="27" s="1"/>
  <c r="D34" i="27"/>
  <c r="E34" i="27" s="1"/>
  <c r="D33" i="27"/>
  <c r="E33" i="27" s="1"/>
  <c r="D32" i="27"/>
  <c r="E32" i="27" s="1"/>
  <c r="D31" i="27"/>
  <c r="E31" i="27" s="1"/>
  <c r="D29" i="27"/>
  <c r="E29" i="27" s="1"/>
  <c r="D28" i="27"/>
  <c r="E28" i="27" s="1"/>
  <c r="D27" i="27"/>
  <c r="E27" i="27" s="1"/>
  <c r="D26" i="27"/>
  <c r="E26" i="27" s="1"/>
  <c r="D25" i="27"/>
  <c r="E25" i="27" s="1"/>
  <c r="D24" i="27"/>
  <c r="E24" i="27" s="1"/>
  <c r="D23" i="27"/>
  <c r="E23" i="27" s="1"/>
  <c r="D21" i="27"/>
  <c r="E21" i="27" s="1"/>
  <c r="D20" i="27"/>
  <c r="E20" i="27" s="1"/>
  <c r="D19" i="27"/>
  <c r="E19" i="27" s="1"/>
  <c r="D18" i="27"/>
  <c r="E18" i="27" s="1"/>
  <c r="D17" i="27"/>
  <c r="E17" i="27" s="1"/>
  <c r="D16" i="27"/>
  <c r="E16" i="27" s="1"/>
  <c r="D15" i="27"/>
  <c r="E15" i="27" s="1"/>
  <c r="D14" i="27"/>
  <c r="E14" i="27" s="1"/>
  <c r="D13" i="27"/>
  <c r="E13" i="27" s="1"/>
  <c r="C18" i="26"/>
  <c r="D18" i="26" s="1"/>
  <c r="E18" i="26" s="1"/>
  <c r="C18" i="22"/>
  <c r="D18" i="22" s="1"/>
  <c r="F18" i="22" s="1"/>
  <c r="E44" i="12"/>
  <c r="F37" i="12"/>
  <c r="F39" i="12" s="1"/>
  <c r="G37" i="12"/>
  <c r="G39" i="12" s="1"/>
  <c r="H39" i="12" s="1"/>
  <c r="H40" i="12" s="1"/>
  <c r="H38" i="12"/>
  <c r="F40" i="12"/>
  <c r="K41" i="12"/>
  <c r="K6" i="12"/>
  <c r="K10" i="12"/>
  <c r="K19" i="12" s="1"/>
  <c r="S44" i="27"/>
  <c r="R44" i="27" s="1"/>
  <c r="M44" i="27"/>
  <c r="L44" i="27" s="1"/>
  <c r="Q44" i="27"/>
  <c r="E44" i="27"/>
  <c r="C28" i="2"/>
  <c r="C22" i="2"/>
  <c r="C14" i="2"/>
  <c r="S57" i="27" l="1"/>
  <c r="M57" i="27"/>
  <c r="G57" i="27"/>
  <c r="G40" i="12"/>
  <c r="Q57" i="27"/>
  <c r="K57" i="27"/>
  <c r="E57" i="27"/>
  <c r="B78" i="33"/>
  <c r="E78" i="33"/>
  <c r="E79" i="33" s="1"/>
  <c r="F39" i="25"/>
  <c r="I39" i="25" s="1"/>
  <c r="I57" i="27"/>
  <c r="O57" i="27"/>
  <c r="F23" i="25"/>
  <c r="I23" i="25" s="1"/>
  <c r="K16" i="12"/>
  <c r="K17" i="12"/>
  <c r="D78" i="33"/>
  <c r="K18" i="12"/>
  <c r="G7" i="30" s="1"/>
  <c r="H7" i="30" s="1"/>
  <c r="F34" i="19" s="1"/>
  <c r="I34" i="19" s="1"/>
  <c r="C78" i="33"/>
  <c r="C79" i="33"/>
  <c r="G30" i="27"/>
  <c r="O30" i="27"/>
  <c r="G22" i="27"/>
  <c r="E36" i="27"/>
  <c r="I12" i="27"/>
  <c r="G12" i="27"/>
  <c r="E30" i="27"/>
  <c r="D67" i="33"/>
  <c r="D73" i="33" s="1"/>
  <c r="D77" i="33" s="1"/>
  <c r="B77" i="33"/>
  <c r="B79" i="33" s="1"/>
  <c r="I30" i="27"/>
  <c r="Q36" i="27"/>
  <c r="P44" i="27"/>
  <c r="D44" i="27"/>
  <c r="O48" i="27"/>
  <c r="N48" i="27"/>
  <c r="R43" i="27"/>
  <c r="O36" i="27"/>
  <c r="M36" i="27"/>
  <c r="I36" i="27"/>
  <c r="K30" i="27"/>
  <c r="M30" i="27"/>
  <c r="E12" i="27"/>
  <c r="E22" i="27"/>
  <c r="I22" i="27"/>
  <c r="K22" i="27"/>
  <c r="M22" i="27"/>
  <c r="O22" i="27"/>
  <c r="Q12" i="27"/>
  <c r="Q22" i="27"/>
  <c r="Q30" i="27"/>
  <c r="S22" i="27"/>
  <c r="S30" i="27"/>
  <c r="K36" i="27"/>
  <c r="S36" i="27"/>
  <c r="D36" i="27"/>
  <c r="F36" i="27"/>
  <c r="J36" i="27"/>
  <c r="P36" i="27"/>
  <c r="R14" i="27"/>
  <c r="N14" i="27"/>
  <c r="L14" i="27"/>
  <c r="J14" i="27"/>
  <c r="N36" i="27"/>
  <c r="H36" i="27"/>
  <c r="R30" i="27"/>
  <c r="R22" i="27"/>
  <c r="R36" i="27"/>
  <c r="H22" i="27"/>
  <c r="L22" i="27"/>
  <c r="H30" i="27"/>
  <c r="F30" i="27"/>
  <c r="N30" i="27"/>
  <c r="L30" i="27"/>
  <c r="J22" i="27"/>
  <c r="F12" i="27"/>
  <c r="L36" i="27"/>
  <c r="N22" i="27"/>
  <c r="P22" i="27"/>
  <c r="P12" i="27"/>
  <c r="H12" i="27"/>
  <c r="J30" i="27"/>
  <c r="P30" i="27"/>
  <c r="F22" i="27"/>
  <c r="D30" i="27"/>
  <c r="D22" i="27"/>
  <c r="D12" i="27"/>
  <c r="C31" i="2"/>
  <c r="E45" i="27"/>
  <c r="D45" i="27" s="1"/>
  <c r="G6" i="30" l="1"/>
  <c r="H6" i="30" s="1"/>
  <c r="F33" i="19" s="1"/>
  <c r="I33" i="19" s="1"/>
  <c r="F38" i="19"/>
  <c r="I38" i="19" s="1"/>
  <c r="F34" i="25"/>
  <c r="I34" i="25" s="1"/>
  <c r="D79" i="33"/>
  <c r="G5" i="30"/>
  <c r="H5" i="30" s="1"/>
  <c r="F32" i="25" s="1"/>
  <c r="I32" i="25" s="1"/>
  <c r="E39" i="27"/>
  <c r="Q39" i="27"/>
  <c r="G39" i="27"/>
  <c r="F36" i="19"/>
  <c r="I36" i="19" s="1"/>
  <c r="F36" i="25"/>
  <c r="I36" i="25" s="1"/>
  <c r="F37" i="25"/>
  <c r="I37" i="25" s="1"/>
  <c r="J12" i="27"/>
  <c r="J39" i="27" s="1"/>
  <c r="K14" i="27"/>
  <c r="K12" i="27" s="1"/>
  <c r="K39" i="27" s="1"/>
  <c r="L12" i="27"/>
  <c r="L39" i="27" s="1"/>
  <c r="M14" i="27"/>
  <c r="M12" i="27" s="1"/>
  <c r="M39" i="27" s="1"/>
  <c r="N12" i="27"/>
  <c r="N39" i="27" s="1"/>
  <c r="N50" i="27" s="1"/>
  <c r="O53" i="27" s="1"/>
  <c r="O14" i="27"/>
  <c r="O12" i="27" s="1"/>
  <c r="O39" i="27" s="1"/>
  <c r="O50" i="27" s="1"/>
  <c r="R12" i="27"/>
  <c r="S14" i="27"/>
  <c r="S12" i="27" s="1"/>
  <c r="S39" i="27" s="1"/>
  <c r="F38" i="25"/>
  <c r="I38" i="25" s="1"/>
  <c r="I39" i="27"/>
  <c r="F39" i="19"/>
  <c r="I39" i="19" s="1"/>
  <c r="F40" i="25"/>
  <c r="I40" i="25" s="1"/>
  <c r="D48" i="27"/>
  <c r="E48" i="27"/>
  <c r="K44" i="27"/>
  <c r="I44" i="27"/>
  <c r="G44" i="27"/>
  <c r="R39" i="27"/>
  <c r="H39" i="27"/>
  <c r="P39" i="27"/>
  <c r="F39" i="27"/>
  <c r="D39" i="27"/>
  <c r="M45" i="27"/>
  <c r="Q45" i="27"/>
  <c r="F33" i="25" l="1"/>
  <c r="I33" i="25" s="1"/>
  <c r="I31" i="25" s="1"/>
  <c r="F32" i="19"/>
  <c r="I32" i="19" s="1"/>
  <c r="I31" i="19" s="1"/>
  <c r="F37" i="19"/>
  <c r="I37" i="19" s="1"/>
  <c r="I35" i="19"/>
  <c r="E50" i="27"/>
  <c r="S45" i="27"/>
  <c r="R45" i="27" s="1"/>
  <c r="R48" i="27" s="1"/>
  <c r="R50" i="27" s="1"/>
  <c r="S53" i="27" s="1"/>
  <c r="D50" i="27"/>
  <c r="E53" i="27" s="1"/>
  <c r="D62" i="27" s="1"/>
  <c r="D64" i="27" s="1"/>
  <c r="F22" i="25"/>
  <c r="I22" i="25" s="1"/>
  <c r="I35" i="25"/>
  <c r="F21" i="25"/>
  <c r="F22" i="19"/>
  <c r="I22" i="19" s="1"/>
  <c r="F23" i="19"/>
  <c r="I23" i="19" s="1"/>
  <c r="N62" i="27"/>
  <c r="N64" i="27" s="1"/>
  <c r="G48" i="27"/>
  <c r="G50" i="27" s="1"/>
  <c r="F44" i="27"/>
  <c r="F48" i="27" s="1"/>
  <c r="F50" i="27" s="1"/>
  <c r="G53" i="27" s="1"/>
  <c r="I48" i="27"/>
  <c r="I50" i="27" s="1"/>
  <c r="H44" i="27"/>
  <c r="H48" i="27" s="1"/>
  <c r="H50" i="27" s="1"/>
  <c r="I53" i="27" s="1"/>
  <c r="S48" i="27"/>
  <c r="S50" i="27" s="1"/>
  <c r="P45" i="27"/>
  <c r="P48" i="27" s="1"/>
  <c r="P50" i="27" s="1"/>
  <c r="Q53" i="27" s="1"/>
  <c r="Q48" i="27"/>
  <c r="Q50" i="27" s="1"/>
  <c r="K48" i="27"/>
  <c r="K50" i="27" s="1"/>
  <c r="J44" i="27"/>
  <c r="J48" i="27" s="1"/>
  <c r="J50" i="27" s="1"/>
  <c r="K53" i="27" s="1"/>
  <c r="L45" i="27"/>
  <c r="L48" i="27" s="1"/>
  <c r="L50" i="27" s="1"/>
  <c r="M53" i="27" s="1"/>
  <c r="M48" i="27"/>
  <c r="M50" i="27" s="1"/>
  <c r="F19" i="25"/>
  <c r="I41" i="19" l="1"/>
  <c r="J33" i="19" s="1"/>
  <c r="I42" i="25"/>
  <c r="J42" i="25" s="1"/>
  <c r="F6" i="19"/>
  <c r="I6" i="19" s="1"/>
  <c r="F6" i="25"/>
  <c r="H35" i="26" s="1" a="1"/>
  <c r="H35" i="26" s="1"/>
  <c r="F19" i="19"/>
  <c r="L62" i="27"/>
  <c r="L64" i="27" s="1"/>
  <c r="J62" i="27"/>
  <c r="J64" i="27" s="1"/>
  <c r="F62" i="27"/>
  <c r="F64" i="27" s="1"/>
  <c r="R62" i="27"/>
  <c r="R64" i="27" s="1"/>
  <c r="H62" i="27"/>
  <c r="H64" i="27" s="1"/>
  <c r="F11" i="19"/>
  <c r="I11" i="19" s="1"/>
  <c r="F11" i="25"/>
  <c r="I11" i="25" s="1"/>
  <c r="P62" i="27"/>
  <c r="P64" i="27" s="1"/>
  <c r="J36" i="25"/>
  <c r="I21" i="25"/>
  <c r="J40" i="25" l="1"/>
  <c r="J38" i="25"/>
  <c r="J37" i="25"/>
  <c r="J34" i="25"/>
  <c r="J39" i="25"/>
  <c r="J32" i="25"/>
  <c r="I44" i="25"/>
  <c r="D39" i="26" s="1"/>
  <c r="J33" i="25"/>
  <c r="J38" i="19"/>
  <c r="J39" i="19"/>
  <c r="I43" i="19"/>
  <c r="E38" i="22" s="1"/>
  <c r="J41" i="19"/>
  <c r="J34" i="19"/>
  <c r="J37" i="19"/>
  <c r="J36" i="19"/>
  <c r="J35" i="19" s="1"/>
  <c r="J32" i="19"/>
  <c r="J31" i="19" s="1"/>
  <c r="J12" i="26" a="1"/>
  <c r="J12" i="26" s="1"/>
  <c r="I35" i="26" a="1"/>
  <c r="I35" i="26" s="1"/>
  <c r="F12" i="26"/>
  <c r="C35" i="26" a="1"/>
  <c r="C35" i="26" s="1"/>
  <c r="G35" i="26" a="1"/>
  <c r="G35" i="26" s="1"/>
  <c r="I6" i="25"/>
  <c r="D35" i="26" a="1"/>
  <c r="D35" i="26" s="1"/>
  <c r="G12" i="26" a="1"/>
  <c r="G12" i="26" s="1"/>
  <c r="E35" i="26" a="1"/>
  <c r="E35" i="26" s="1"/>
  <c r="H12" i="26" a="1"/>
  <c r="H12" i="26" s="1"/>
  <c r="F35" i="26" a="1"/>
  <c r="F35" i="26" s="1"/>
  <c r="I12" i="26" a="1"/>
  <c r="I12" i="26" s="1"/>
  <c r="F12" i="25"/>
  <c r="I12" i="25" s="1"/>
  <c r="F13" i="25"/>
  <c r="I13" i="25" s="1"/>
  <c r="F13" i="19"/>
  <c r="I13" i="19" s="1"/>
  <c r="F17" i="19"/>
  <c r="I17" i="19" s="1"/>
  <c r="F10" i="19"/>
  <c r="I10" i="19" s="1"/>
  <c r="F9" i="19"/>
  <c r="I9" i="19" s="1"/>
  <c r="H16" i="26"/>
  <c r="F20" i="19"/>
  <c r="I20" i="19" s="1"/>
  <c r="I20" i="25"/>
  <c r="F21" i="19"/>
  <c r="I21" i="19" s="1"/>
  <c r="J31" i="25"/>
  <c r="J16" i="26"/>
  <c r="F16" i="26"/>
  <c r="F18" i="26" s="1"/>
  <c r="C39" i="26"/>
  <c r="J35" i="25"/>
  <c r="I39" i="26"/>
  <c r="G39" i="26"/>
  <c r="H39" i="26"/>
  <c r="F39" i="26"/>
  <c r="H38" i="22"/>
  <c r="J38" i="22"/>
  <c r="G38" i="22"/>
  <c r="F10" i="25"/>
  <c r="I10" i="25" s="1"/>
  <c r="F9" i="25"/>
  <c r="I9" i="25" s="1"/>
  <c r="F16" i="25"/>
  <c r="I16" i="25" s="1"/>
  <c r="F15" i="25"/>
  <c r="I15" i="25" s="1"/>
  <c r="F14" i="25"/>
  <c r="I14" i="25" s="1"/>
  <c r="F16" i="19"/>
  <c r="I16" i="19" s="1"/>
  <c r="F14" i="19"/>
  <c r="I14" i="19" s="1"/>
  <c r="F15" i="19"/>
  <c r="I15" i="19" s="1"/>
  <c r="F8" i="19"/>
  <c r="I8" i="19" s="1"/>
  <c r="F8" i="25"/>
  <c r="I8" i="25" s="1"/>
  <c r="F12" i="19"/>
  <c r="I12" i="19" s="1"/>
  <c r="F7" i="19"/>
  <c r="F7" i="25"/>
  <c r="E39" i="26"/>
  <c r="F18" i="25"/>
  <c r="I19" i="19"/>
  <c r="G16" i="26" l="1"/>
  <c r="G18" i="26" s="1"/>
  <c r="H18" i="26" s="1"/>
  <c r="I16" i="26"/>
  <c r="H16" i="22"/>
  <c r="F38" i="22"/>
  <c r="D38" i="22"/>
  <c r="C38" i="22"/>
  <c r="I16" i="22"/>
  <c r="G16" i="22"/>
  <c r="G18" i="22" s="1"/>
  <c r="J16" i="22"/>
  <c r="I38" i="22"/>
  <c r="C12" i="22"/>
  <c r="C20" i="22" s="1"/>
  <c r="C22" i="22" s="1"/>
  <c r="C12" i="26"/>
  <c r="I19" i="25"/>
  <c r="H18" i="22"/>
  <c r="I18" i="19"/>
  <c r="I7" i="25"/>
  <c r="I5" i="25" s="1"/>
  <c r="F20" i="26"/>
  <c r="I43" i="26"/>
  <c r="E12" i="26"/>
  <c r="E20" i="26" s="1"/>
  <c r="D43" i="26"/>
  <c r="F43" i="26"/>
  <c r="E43" i="26"/>
  <c r="H20" i="26"/>
  <c r="D12" i="26"/>
  <c r="D20" i="26" s="1"/>
  <c r="C43" i="26"/>
  <c r="G43" i="26"/>
  <c r="J20" i="26"/>
  <c r="I20" i="26"/>
  <c r="H43" i="26"/>
  <c r="I7" i="19"/>
  <c r="I5" i="19" s="1"/>
  <c r="H34" i="22"/>
  <c r="H42" i="22" s="1"/>
  <c r="G34" i="22"/>
  <c r="G42" i="22" s="1"/>
  <c r="F34" i="22"/>
  <c r="I12" i="22"/>
  <c r="I20" i="22" s="1"/>
  <c r="E34" i="22"/>
  <c r="E42" i="22" s="1"/>
  <c r="J12" i="22"/>
  <c r="J20" i="22" s="1"/>
  <c r="D34" i="22"/>
  <c r="D42" i="22" s="1"/>
  <c r="G12" i="22"/>
  <c r="G20" i="22" s="1"/>
  <c r="C34" i="22"/>
  <c r="C42" i="22" s="1"/>
  <c r="D12" i="22"/>
  <c r="D20" i="22" s="1"/>
  <c r="J34" i="22"/>
  <c r="J42" i="22" s="1"/>
  <c r="F12" i="22"/>
  <c r="F20" i="22" s="1"/>
  <c r="I34" i="22"/>
  <c r="I42" i="22" s="1"/>
  <c r="H12" i="22"/>
  <c r="H20" i="22" s="1"/>
  <c r="I18" i="25"/>
  <c r="I18" i="26" l="1"/>
  <c r="J18" i="26" s="1"/>
  <c r="C41" i="26" s="1"/>
  <c r="D41" i="26" s="1"/>
  <c r="E41" i="26" s="1"/>
  <c r="F41" i="26" s="1"/>
  <c r="G41" i="26" s="1"/>
  <c r="H41" i="26" s="1"/>
  <c r="I41" i="26" s="1"/>
  <c r="G20" i="26"/>
  <c r="F42" i="22"/>
  <c r="I18" i="22"/>
  <c r="J18" i="22" s="1"/>
  <c r="C40" i="22" s="1"/>
  <c r="D40" i="22" s="1"/>
  <c r="E40" i="22" s="1"/>
  <c r="F40" i="22" s="1"/>
  <c r="G40" i="22" s="1"/>
  <c r="H40" i="22" s="1"/>
  <c r="I40" i="22" s="1"/>
  <c r="J40" i="22" s="1"/>
  <c r="I17" i="25"/>
  <c r="I25" i="25" s="1"/>
  <c r="J23" i="25" s="1"/>
  <c r="D22" i="22"/>
  <c r="F22" i="22" s="1"/>
  <c r="G22" i="22" s="1"/>
  <c r="H22" i="22" s="1"/>
  <c r="I22" i="22" s="1"/>
  <c r="J22" i="22" s="1"/>
  <c r="C44" i="22" s="1"/>
  <c r="D44" i="22" s="1"/>
  <c r="E44" i="22" s="1"/>
  <c r="F44" i="22" s="1"/>
  <c r="G44" i="22" s="1"/>
  <c r="H44" i="22" s="1"/>
  <c r="I44" i="22" s="1"/>
  <c r="J44" i="22" s="1"/>
  <c r="G21" i="22" s="1"/>
  <c r="C14" i="22"/>
  <c r="D14" i="22" s="1"/>
  <c r="F14" i="22" s="1"/>
  <c r="G14" i="22" s="1"/>
  <c r="H14" i="22" s="1"/>
  <c r="I14" i="22" s="1"/>
  <c r="J14" i="22" s="1"/>
  <c r="C36" i="22" s="1"/>
  <c r="D36" i="22" s="1"/>
  <c r="E36" i="22" s="1"/>
  <c r="F36" i="22" s="1"/>
  <c r="G36" i="22" s="1"/>
  <c r="H36" i="22" s="1"/>
  <c r="I36" i="22" s="1"/>
  <c r="J36" i="22" s="1"/>
  <c r="I25" i="19"/>
  <c r="C20" i="26"/>
  <c r="C22" i="26" s="1"/>
  <c r="D22" i="26" s="1"/>
  <c r="E22" i="26" s="1"/>
  <c r="F22" i="26" s="1"/>
  <c r="G22" i="26" s="1"/>
  <c r="H22" i="26" s="1"/>
  <c r="I22" i="26" s="1"/>
  <c r="J22" i="26" s="1"/>
  <c r="C45" i="26" s="1"/>
  <c r="D45" i="26" s="1"/>
  <c r="E45" i="26" s="1"/>
  <c r="F45" i="26" s="1"/>
  <c r="G45" i="26" s="1"/>
  <c r="H45" i="26" s="1"/>
  <c r="I45" i="26" s="1"/>
  <c r="F21" i="26" s="1"/>
  <c r="C14" i="26"/>
  <c r="D14" i="26" s="1"/>
  <c r="E14" i="26" s="1"/>
  <c r="F14" i="26" s="1"/>
  <c r="G14" i="26" s="1"/>
  <c r="H14" i="26" s="1"/>
  <c r="I14" i="26" s="1"/>
  <c r="J14" i="26" s="1"/>
  <c r="C37" i="26" s="1"/>
  <c r="D37" i="26" s="1"/>
  <c r="E37" i="26" s="1"/>
  <c r="F37" i="26" s="1"/>
  <c r="G37" i="26" s="1"/>
  <c r="H37" i="26" s="1"/>
  <c r="I37" i="26" s="1"/>
  <c r="J8" i="25" l="1"/>
  <c r="J13" i="25"/>
  <c r="J6" i="25"/>
  <c r="J10" i="25"/>
  <c r="J25" i="25"/>
  <c r="J9" i="25"/>
  <c r="J11" i="25"/>
  <c r="J12" i="25"/>
  <c r="J15" i="25"/>
  <c r="J19" i="25"/>
  <c r="J7" i="25"/>
  <c r="J14" i="25"/>
  <c r="J21" i="25"/>
  <c r="J22" i="25"/>
  <c r="I27" i="25"/>
  <c r="I46" i="25" s="1"/>
  <c r="J16" i="25"/>
  <c r="J18" i="25"/>
  <c r="J20" i="25"/>
  <c r="C43" i="22"/>
  <c r="C35" i="22"/>
  <c r="G39" i="22"/>
  <c r="F35" i="22"/>
  <c r="J13" i="22"/>
  <c r="G43" i="22"/>
  <c r="J39" i="22"/>
  <c r="H39" i="22"/>
  <c r="I39" i="22"/>
  <c r="E35" i="22"/>
  <c r="G13" i="22"/>
  <c r="I17" i="22"/>
  <c r="J21" i="22"/>
  <c r="C21" i="22"/>
  <c r="D17" i="22"/>
  <c r="E39" i="22"/>
  <c r="H21" i="22"/>
  <c r="D35" i="22"/>
  <c r="D21" i="22"/>
  <c r="H35" i="22"/>
  <c r="F13" i="22"/>
  <c r="H17" i="22"/>
  <c r="D39" i="22"/>
  <c r="D13" i="22"/>
  <c r="G35" i="22"/>
  <c r="C23" i="22"/>
  <c r="C17" i="22"/>
  <c r="C19" i="22" s="1"/>
  <c r="E43" i="22"/>
  <c r="G17" i="22"/>
  <c r="F39" i="22"/>
  <c r="C13" i="22"/>
  <c r="C15" i="22" s="1"/>
  <c r="J35" i="22"/>
  <c r="F17" i="22"/>
  <c r="C39" i="22"/>
  <c r="I35" i="22"/>
  <c r="H43" i="22"/>
  <c r="I43" i="22"/>
  <c r="F43" i="22"/>
  <c r="F21" i="22"/>
  <c r="H13" i="22"/>
  <c r="J43" i="22"/>
  <c r="I13" i="22"/>
  <c r="J17" i="22"/>
  <c r="D43" i="22"/>
  <c r="I21" i="22"/>
  <c r="J16" i="19"/>
  <c r="J22" i="19"/>
  <c r="I27" i="19"/>
  <c r="I45" i="19" s="1"/>
  <c r="J12" i="19"/>
  <c r="J9" i="19"/>
  <c r="J23" i="19"/>
  <c r="J17" i="19"/>
  <c r="J21" i="19"/>
  <c r="J14" i="19"/>
  <c r="J15" i="19"/>
  <c r="J13" i="19"/>
  <c r="J7" i="19"/>
  <c r="J8" i="19"/>
  <c r="J20" i="19"/>
  <c r="J25" i="19"/>
  <c r="J11" i="19"/>
  <c r="J19" i="19"/>
  <c r="J10" i="19"/>
  <c r="J6" i="19"/>
  <c r="G40" i="26"/>
  <c r="H17" i="26"/>
  <c r="G21" i="26"/>
  <c r="I13" i="26"/>
  <c r="D36" i="26"/>
  <c r="H40" i="26"/>
  <c r="C36" i="26"/>
  <c r="E13" i="26"/>
  <c r="D13" i="26"/>
  <c r="H21" i="26"/>
  <c r="D17" i="26"/>
  <c r="I40" i="26"/>
  <c r="D21" i="26"/>
  <c r="G44" i="26"/>
  <c r="C17" i="26"/>
  <c r="C19" i="26" s="1"/>
  <c r="G17" i="26"/>
  <c r="F40" i="26"/>
  <c r="C44" i="26"/>
  <c r="H36" i="26"/>
  <c r="E21" i="26"/>
  <c r="G13" i="26"/>
  <c r="F36" i="26"/>
  <c r="D44" i="26"/>
  <c r="E36" i="26"/>
  <c r="D40" i="26"/>
  <c r="E44" i="26"/>
  <c r="I36" i="26"/>
  <c r="E17" i="26"/>
  <c r="I44" i="26"/>
  <c r="J13" i="26"/>
  <c r="H13" i="26"/>
  <c r="F13" i="26"/>
  <c r="J17" i="26"/>
  <c r="I17" i="26"/>
  <c r="H44" i="26"/>
  <c r="I21" i="26"/>
  <c r="E40" i="26"/>
  <c r="C40" i="26"/>
  <c r="C13" i="26"/>
  <c r="C15" i="26" s="1"/>
  <c r="C21" i="26"/>
  <c r="J21" i="26"/>
  <c r="C23" i="26"/>
  <c r="G36" i="26"/>
  <c r="F17" i="26"/>
  <c r="F44" i="26"/>
  <c r="I49" i="26" l="1"/>
  <c r="J17" i="25"/>
  <c r="J5" i="25"/>
  <c r="D15" i="22"/>
  <c r="F15" i="22" s="1"/>
  <c r="G15" i="22" s="1"/>
  <c r="H15" i="22" s="1"/>
  <c r="I15" i="22" s="1"/>
  <c r="J15" i="22" s="1"/>
  <c r="C37" i="22" s="1"/>
  <c r="D37" i="22" s="1"/>
  <c r="E37" i="22" s="1"/>
  <c r="F37" i="22" s="1"/>
  <c r="G37" i="22" s="1"/>
  <c r="H37" i="22" s="1"/>
  <c r="I37" i="22" s="1"/>
  <c r="J37" i="22" s="1"/>
  <c r="D19" i="22"/>
  <c r="F19" i="22" s="1"/>
  <c r="G19" i="22" s="1"/>
  <c r="H19" i="22" s="1"/>
  <c r="I19" i="22" s="1"/>
  <c r="J19" i="22" s="1"/>
  <c r="C41" i="22" s="1"/>
  <c r="D41" i="22" s="1"/>
  <c r="E41" i="22" s="1"/>
  <c r="F41" i="22" s="1"/>
  <c r="G41" i="22" s="1"/>
  <c r="H41" i="22" s="1"/>
  <c r="I41" i="22" s="1"/>
  <c r="J41" i="22" s="1"/>
  <c r="J18" i="19"/>
  <c r="D23" i="22"/>
  <c r="F23" i="22" s="1"/>
  <c r="G23" i="22" s="1"/>
  <c r="H23" i="22" s="1"/>
  <c r="I23" i="22" s="1"/>
  <c r="J23" i="22" s="1"/>
  <c r="C45" i="22" s="1"/>
  <c r="D45" i="22" s="1"/>
  <c r="E45" i="22" s="1"/>
  <c r="F45" i="22" s="1"/>
  <c r="G45" i="22" s="1"/>
  <c r="H45" i="22" s="1"/>
  <c r="I45" i="22" s="1"/>
  <c r="J45" i="22" s="1"/>
  <c r="J5" i="19"/>
  <c r="D19" i="26"/>
  <c r="E19" i="26" s="1"/>
  <c r="F19" i="26" s="1"/>
  <c r="G19" i="26" s="1"/>
  <c r="H19" i="26" s="1"/>
  <c r="I19" i="26" s="1"/>
  <c r="J19" i="26" s="1"/>
  <c r="C42" i="26" s="1"/>
  <c r="D42" i="26" s="1"/>
  <c r="E42" i="26" s="1"/>
  <c r="F42" i="26" s="1"/>
  <c r="G42" i="26" s="1"/>
  <c r="H42" i="26" s="1"/>
  <c r="I42" i="26" s="1"/>
  <c r="D15" i="26"/>
  <c r="E15" i="26" s="1"/>
  <c r="F15" i="26" s="1"/>
  <c r="G15" i="26" s="1"/>
  <c r="H15" i="26" s="1"/>
  <c r="I15" i="26" s="1"/>
  <c r="J15" i="26" s="1"/>
  <c r="C38" i="26" s="1"/>
  <c r="D38" i="26" s="1"/>
  <c r="E38" i="26" s="1"/>
  <c r="F38" i="26" s="1"/>
  <c r="G38" i="26" s="1"/>
  <c r="H38" i="26" s="1"/>
  <c r="I38" i="26" s="1"/>
  <c r="D23" i="26"/>
  <c r="E23" i="26" s="1"/>
  <c r="F23" i="26" s="1"/>
  <c r="G23" i="26" s="1"/>
  <c r="H23" i="26" s="1"/>
  <c r="I23" i="26" s="1"/>
  <c r="J23" i="26" s="1"/>
  <c r="C46" i="26" s="1"/>
  <c r="D46" i="26" s="1"/>
  <c r="E46" i="26" s="1"/>
  <c r="F46" i="26" s="1"/>
  <c r="G46" i="26" s="1"/>
  <c r="H46" i="26" s="1"/>
  <c r="I46" i="26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<sst xmlns="http://schemas.openxmlformats.org/spreadsheetml/2006/main" count="932" uniqueCount="438">
  <si>
    <t>COMPOSIÇÃO DE PREÇOS</t>
  </si>
  <si>
    <t>CONTRATAÇÃO DE EMPRESA PARA FORNECIMENTO DE MÃO DE OBRA PARA IMPLANTAÇÃO DE PROJETOS HIDROAMBIENTAIS NA BACIA HIDROGRÁFICA DO RIO DOCE – INICIATIVA RIO VIVO, TENDO COMO REFERÊNCIA O PROGRAMA 16 – PROTEÇÃO E CONSERVAÇÃO DOS RECURSOS HÍDRICOS</t>
  </si>
  <si>
    <t>LOTE 5 CH DO5 CARATINGA</t>
  </si>
  <si>
    <t>Nome da Empresa</t>
  </si>
  <si>
    <t>Cidade, data</t>
  </si>
  <si>
    <t>PAINEL 2 - COMPOSIÇÃO DE CUSTOS | LOTE 2 CH DO2 PIRACICABA</t>
  </si>
  <si>
    <t>CUSTOS FIXOS POR EQUIPE</t>
  </si>
  <si>
    <t>ITEM</t>
  </si>
  <si>
    <t>CÓDIGO</t>
  </si>
  <si>
    <t>FONTE</t>
  </si>
  <si>
    <t>DATA BASE</t>
  </si>
  <si>
    <t>DESCRIÇÃO</t>
  </si>
  <si>
    <t>CUSTO MENSAL</t>
  </si>
  <si>
    <t>UN.</t>
  </si>
  <si>
    <t>QUANT.</t>
  </si>
  <si>
    <t>CUSTO TOTAL</t>
  </si>
  <si>
    <t>PESO (%)</t>
  </si>
  <si>
    <t>EQUIPE PERMANENTE</t>
  </si>
  <si>
    <t>Com K1</t>
  </si>
  <si>
    <t>1.1</t>
  </si>
  <si>
    <t>Coordenador</t>
  </si>
  <si>
    <t>Mês</t>
  </si>
  <si>
    <t>1.2</t>
  </si>
  <si>
    <t>Mobizador Social</t>
  </si>
  <si>
    <t>1.3</t>
  </si>
  <si>
    <t>Técnico Ambiental</t>
  </si>
  <si>
    <t>1.4</t>
  </si>
  <si>
    <t>Auxiliar Administrativo</t>
  </si>
  <si>
    <t>1.5</t>
  </si>
  <si>
    <t>Encarregado Operacional</t>
  </si>
  <si>
    <t>1.6</t>
  </si>
  <si>
    <t>Motorista</t>
  </si>
  <si>
    <t>1.8</t>
  </si>
  <si>
    <t>Carpinteiro</t>
  </si>
  <si>
    <t>1.9</t>
  </si>
  <si>
    <t>Ajudante</t>
  </si>
  <si>
    <t>DESPESAS DIVERSAS</t>
  </si>
  <si>
    <t>Com K4</t>
  </si>
  <si>
    <t>2.1</t>
  </si>
  <si>
    <t>Caminhonete 4x4 cabine dupla</t>
  </si>
  <si>
    <t>2.2</t>
  </si>
  <si>
    <t>Caminhão toco com cabine suplementar</t>
  </si>
  <si>
    <t>2.4</t>
  </si>
  <si>
    <t>Compactador de solos</t>
  </si>
  <si>
    <t>2.5</t>
  </si>
  <si>
    <t xml:space="preserve"> -</t>
  </si>
  <si>
    <t>COMPOSIÇÃO</t>
  </si>
  <si>
    <t>Óleo Diesel S10</t>
  </si>
  <si>
    <t>2.6</t>
  </si>
  <si>
    <t>Óleo Diesel S500</t>
  </si>
  <si>
    <t>CUSTO FIXO TOTAL POR EQUIPE</t>
  </si>
  <si>
    <t>NÚMERO DE EQUIPES</t>
  </si>
  <si>
    <t>-</t>
  </si>
  <si>
    <t>CUSTO FIXO TOTAL</t>
  </si>
  <si>
    <t>CUSTOS VARIÁVEIS POR EQUIPE</t>
  </si>
  <si>
    <t>ÓRGÃO</t>
  </si>
  <si>
    <t>CUSTO UNITÁRIO</t>
  </si>
  <si>
    <t>SERVIÇOS TÉCNICOS</t>
  </si>
  <si>
    <t>Com K3</t>
  </si>
  <si>
    <t>3.1</t>
  </si>
  <si>
    <t>Técnico em Geoprocessamento</t>
  </si>
  <si>
    <t>hora</t>
  </si>
  <si>
    <t>3.2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</si>
  <si>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</si>
  <si>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diária</t>
  </si>
  <si>
    <t>3.3</t>
  </si>
  <si>
    <t>Execução de Filmagem com Drone</t>
  </si>
  <si>
    <t>4.2</t>
  </si>
  <si>
    <t>SINAPI</t>
  </si>
  <si>
    <t>Locação de Trator</t>
  </si>
  <si>
    <t>4.3</t>
  </si>
  <si>
    <t>Impressão preto e branco</t>
  </si>
  <si>
    <t>unidade</t>
  </si>
  <si>
    <t>4.4</t>
  </si>
  <si>
    <t>Diárias</t>
  </si>
  <si>
    <t>4.5</t>
  </si>
  <si>
    <t>Refeições</t>
  </si>
  <si>
    <t>CUSTO VARIÁVEL TOTAL POR EQUIPE</t>
  </si>
  <si>
    <t>CUSTO VARIÁVEL TOTAL</t>
  </si>
  <si>
    <t>CUSTO TOTAL DO PROJETO</t>
  </si>
  <si>
    <t>PAINEL 3 - CRONOGRAMA FÍSICO-FINANCEIRO | LOTE 2 CH DO2 PIRACICABA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</si>
  <si>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</si>
  <si>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</si>
  <si>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</si>
  <si>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</si>
  <si>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</si>
  <si>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</si>
  <si>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</si>
  <si>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</si>
  <si>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</si>
  <si>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</si>
  <si>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</si>
  <si>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A</t>
  </si>
  <si>
    <t>Emissão da OS</t>
  </si>
  <si>
    <t>Recomposição das UGPs</t>
  </si>
  <si>
    <t>Planejamento</t>
  </si>
  <si>
    <t>P1</t>
  </si>
  <si>
    <t>B</t>
  </si>
  <si>
    <t>Emissão da OS**</t>
  </si>
  <si>
    <t>Mobilização Social</t>
  </si>
  <si>
    <t>P2</t>
  </si>
  <si>
    <t>Execução das Intervenções</t>
  </si>
  <si>
    <t>P3</t>
  </si>
  <si>
    <t>C</t>
  </si>
  <si>
    <t>Fiscalização</t>
  </si>
  <si>
    <t>CUSTOS FIXOS</t>
  </si>
  <si>
    <t>MENSAL</t>
  </si>
  <si>
    <t>% em relação ao total</t>
  </si>
  <si>
    <t>ACUMULADO</t>
  </si>
  <si>
    <t>% acumulado</t>
  </si>
  <si>
    <t>CUSTOS VARIÁVEIS*</t>
  </si>
  <si>
    <t xml:space="preserve">MENSAL </t>
  </si>
  <si>
    <t>TOTAL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</si>
  <si>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</si>
  <si>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</si>
  <si>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</si>
  <si>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</si>
  <si>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</si>
  <si>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</si>
  <si>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</si>
  <si>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</si>
  <si>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P1 Ajustado</t>
  </si>
  <si>
    <t>*O uso dos custos variáveis deverá ser previamente solicitado pela CONTRATADA e autorizado pela AGEDOCE. Desse modo, durante o projeto, o desembolso desses custos poderá ser alterado.</t>
  </si>
  <si>
    <t>PAINEL 1 - COMPOSIÇÃO DE CUSTOS | LOTE 5 CH DO5  CARATINGA</t>
  </si>
  <si>
    <t>Mobilizador Social</t>
  </si>
  <si>
    <t>1.7</t>
  </si>
  <si>
    <t>Perfurador de Solos</t>
  </si>
  <si>
    <t>un.</t>
  </si>
  <si>
    <t>2.7</t>
  </si>
  <si>
    <t>Gasolina</t>
  </si>
  <si>
    <t>Técnico em Geprocessamento</t>
  </si>
  <si>
    <t>4.1</t>
  </si>
  <si>
    <t>Locação de trator</t>
  </si>
  <si>
    <t>Locação de Retroescavadeira</t>
  </si>
  <si>
    <t>PAINEL 2 - CRONOGRAMA FÍSICO-FINANCEIRO | LOTE 5 CH DO5 CARATINGA</t>
  </si>
  <si>
    <t>MÊS 16</t>
  </si>
  <si>
    <t>MÊS 17</t>
  </si>
  <si>
    <t>Encerramento contratual</t>
  </si>
  <si>
    <t>Relatório Final do Contrato</t>
  </si>
  <si>
    <t>P4</t>
  </si>
  <si>
    <t>PAINEL 3 - EQUIPE PERMANENTE</t>
  </si>
  <si>
    <t>Item</t>
  </si>
  <si>
    <t>Profissional</t>
  </si>
  <si>
    <t>Encarregado</t>
  </si>
  <si>
    <t>Código</t>
  </si>
  <si>
    <t>Fonte</t>
  </si>
  <si>
    <t>Data Base</t>
  </si>
  <si>
    <t>Salário</t>
  </si>
  <si>
    <t>ENCARGOS</t>
  </si>
  <si>
    <t>ENCARGOS SOCIAIS</t>
  </si>
  <si>
    <t>%</t>
  </si>
  <si>
    <t>R$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</si>
  <si>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</si>
  <si>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</si>
  <si>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</si>
  <si>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</si>
  <si>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</si>
  <si>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</si>
  <si>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</si>
  <si>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</si>
  <si>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</si>
  <si>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</si>
  <si>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</si>
  <si>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</si>
  <si>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</si>
  <si>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</si>
  <si>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</si>
  <si>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</si>
  <si>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</si>
  <si>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</si>
  <si>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</si>
  <si>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</si>
  <si>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</si>
  <si>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</si>
  <si>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</si>
  <si>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</si>
  <si>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</si>
  <si>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</si>
  <si>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</si>
  <si>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</si>
  <si>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</si>
  <si>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</si>
  <si>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</si>
  <si>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</si>
  <si>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</si>
  <si>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</si>
  <si>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</si>
  <si>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</si>
  <si>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</si>
  <si>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</si>
  <si>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</si>
  <si>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</si>
  <si>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</si>
  <si>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</si>
  <si>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</si>
  <si>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</si>
  <si>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</si>
  <si>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</si>
  <si>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</si>
  <si>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</si>
  <si>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</si>
  <si>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</si>
  <si>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</si>
  <si>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</si>
  <si>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</si>
  <si>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</si>
  <si>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</si>
  <si>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ENCARGOS COMPLEMENTARES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</si>
  <si>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</si>
  <si>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</si>
  <si>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</si>
  <si>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</si>
  <si>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</si>
  <si>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</si>
  <si>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</si>
  <si>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</si>
  <si>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</si>
  <si>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</si>
  <si>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</si>
  <si>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</si>
  <si>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</si>
  <si>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</si>
  <si>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FATOR K</t>
  </si>
  <si>
    <t>ES1 - ENCARGOS SOCIAIS</t>
  </si>
  <si>
    <t>ESA - ENCARGOS SOCIAIS SOBRE RPA</t>
  </si>
  <si>
    <t>ARDF - ADMINISTRAÇÃO, RISCO E DESPESAS FINANCEIRAS</t>
  </si>
  <si>
    <t>L - LUCRO</t>
  </si>
  <si>
    <t>DFL - DESPESAS FISCAIS LEGAIS
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</si>
  <si>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</si>
  <si>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</si>
  <si>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</si>
  <si>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</si>
  <si>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</si>
  <si>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ADOTADO</t>
  </si>
  <si>
    <t>PAINEL 4 - ENCARGOS SOCIAIS</t>
  </si>
  <si>
    <t>GRUPO</t>
  </si>
  <si>
    <t>DEFINIÇÕES</t>
  </si>
  <si>
    <t>A1</t>
  </si>
  <si>
    <t>A2</t>
  </si>
  <si>
    <t>A3</t>
  </si>
  <si>
    <t>SERVIÇO Nacional de Aprendizagem Industrial - SENAI</t>
  </si>
  <si>
    <t>A4</t>
  </si>
  <si>
    <t>A5</t>
  </si>
  <si>
    <t>A6</t>
  </si>
  <si>
    <t>A7</t>
  </si>
  <si>
    <t>A8</t>
  </si>
  <si>
    <t>A9</t>
  </si>
  <si>
    <t>B3</t>
  </si>
  <si>
    <t>B4</t>
  </si>
  <si>
    <t>B5</t>
  </si>
  <si>
    <t>B6</t>
  </si>
  <si>
    <t>B8</t>
  </si>
  <si>
    <t>B9</t>
  </si>
  <si>
    <t>B10</t>
  </si>
  <si>
    <t>C1</t>
  </si>
  <si>
    <t>C2</t>
  </si>
  <si>
    <t>C3</t>
  </si>
  <si>
    <t>C4</t>
  </si>
  <si>
    <t>C5</t>
  </si>
  <si>
    <t>D1</t>
  </si>
  <si>
    <t>D2</t>
  </si>
  <si>
    <t>Reincidência do Grupo A sobre Aviso Prévio Trabalhado e Reincidência do FGTS sobre Aviso Prévio Indenizado</t>
  </si>
  <si>
    <t>ENCARGOS SOCIAIS TOTAIS</t>
  </si>
  <si>
    <t>PAINEL 5 - DESPESAS DIVERSAS I</t>
  </si>
  <si>
    <t>COMPOSIÇÃO DO VALOR FINAL DOS EQUIPAMENTOS *</t>
  </si>
  <si>
    <t>Equipamento</t>
  </si>
  <si>
    <t xml:space="preserve">Caminhonete 4x4 Cabine Dupla </t>
  </si>
  <si>
    <t xml:space="preserve">Caminhão Toco com Cabine Suplementar </t>
  </si>
  <si>
    <t>Valor</t>
  </si>
  <si>
    <t>Fator K4</t>
  </si>
  <si>
    <t>PAINEL 9 - DESPESAS DIVERSAS I</t>
  </si>
  <si>
    <t>COMPOSIÇÃO DE EQUIPAMENTOS</t>
  </si>
  <si>
    <t>Caminhonete 4x4 Cabine Dupla</t>
  </si>
  <si>
    <t>Caminhão Toco com Cabine Suplementar</t>
  </si>
  <si>
    <t>Caminhão Toco com Cabine Suplementar equipado com Guindauto</t>
  </si>
  <si>
    <t>Compactador de Solos</t>
  </si>
  <si>
    <t>2.3</t>
  </si>
  <si>
    <t>Subitem 1</t>
  </si>
  <si>
    <t>Caminhonete com motor a diesel, potencia 160 CV, cabine dupla, 4x4</t>
  </si>
  <si>
    <t>Caminhão toco peso bruto total 13200 kg, carga útil máxima 9.200 kg, distância entre eixos 3,31m, potência 175 CV (inclui cabine e chassi, não inclui carroceria)</t>
  </si>
  <si>
    <t>Compactador de solo a percussão (soquete), a gasolina 4 tempos, peso 55 a 65 kg, força de impacto 1.000 a 1.500 kgf, freq. 600 a 700 golpes por minuto, velocidade de trabalho de 10 a 15 m/min, pot. De 2 a 3 HP.</t>
  </si>
  <si>
    <t>Subitem 2</t>
  </si>
  <si>
    <t>Carroceria fixa aberta de madeira para transporte geral de carga seca dimensões aproximadas 2,25 x 4,10 x 0,50 m (inclui montagem, não inclui caminhão)</t>
  </si>
  <si>
    <t>Subitem 3</t>
  </si>
  <si>
    <t>Cabine para transporte de passageiros (06 lugares)</t>
  </si>
  <si>
    <t>Cabine para transporte de passageiros, em alumínio com 
isolamento em isopor, 1000x2000x1600mm</t>
  </si>
  <si>
    <t>Cotação de mercado</t>
  </si>
  <si>
    <t>COPASA</t>
  </si>
  <si>
    <t>Subitem 4</t>
  </si>
  <si>
    <t>Guindauto hidraulico, capacidade maxima de carga 8500 kg, momento maximo de carga 30,4 tm , alcance maximo horizontal 14,30 m, para montagem sobre chassi de caminhao pbt minimo 23000 kg (inclui montagem, nao inclui caminhao)</t>
  </si>
  <si>
    <t>VALOR TOTAL</t>
  </si>
  <si>
    <t>SIMULAÇÃO DE INVESTIMENTO PARA AQUISIÇÃO DO EQUIPAMENTO (FINANCIAMENTO TABELA PRICE*)</t>
  </si>
  <si>
    <t>Situação</t>
  </si>
  <si>
    <t>Nova</t>
  </si>
  <si>
    <t>Custo</t>
  </si>
  <si>
    <t>Parcelas</t>
  </si>
  <si>
    <t>Taxa de Juros</t>
  </si>
  <si>
    <t>Projeção Anual</t>
  </si>
  <si>
    <t>VALOR MENSAL</t>
  </si>
  <si>
    <t>*www.calculador.com.br/calculo/financiamento-price</t>
  </si>
  <si>
    <t>COMPOSIÇÃO CONSIDERANDO CARGA HORÁRIA PRODUTIVA E IMPRODUTIVA - SINAPI</t>
  </si>
  <si>
    <t>MEMÓRIA DE CÁLCULO DOS PARÂMETROS*</t>
  </si>
  <si>
    <t>Depreciação</t>
  </si>
  <si>
    <r>
      <t xml:space="preserve">(Valor de aquisição - Valor residual) </t>
    </r>
    <r>
      <rPr>
        <sz val="8"/>
        <rFont val="Aptos Narrow"/>
        <family val="2"/>
      </rPr>
      <t>÷</t>
    </r>
    <r>
      <rPr>
        <sz val="8"/>
        <rFont val="Arial"/>
        <family val="2"/>
      </rPr>
      <t xml:space="preserve"> (Vida útil * Horas trabalhadas por ano * 1,25)</t>
    </r>
  </si>
  <si>
    <t>Juros</t>
  </si>
  <si>
    <t>(Valor médio * Taxa de juros anuais) ÷ (Horas trabalhadas por ano * 1,25)   |  Valor médio = (Vida útil + 1) * Valor de aquisição ÷ (2 * Vida útil) | Taxa de juros anuais = 3,1501%</t>
  </si>
  <si>
    <t>Impostos e Seguros</t>
  </si>
  <si>
    <t>(Vida útil + 1) * Valor de aquisição * Taxa média adotada ÷ (2 * Vida útil * Horas trabalhadas por ano * 1,25)    |    Taxa média adotada = 0,025</t>
  </si>
  <si>
    <t>Manutenção</t>
  </si>
  <si>
    <t>(Valor de aquisição * Coeficiente de manutenção) / (Horas trabalhadas por ano * vida útil em anos)</t>
  </si>
  <si>
    <t>Custo de Operação (somente filtros e lubrificantes)**</t>
  </si>
  <si>
    <t>(Potência do motor em KW * Coeficiente de consumo * Valor do combustível)      |     1 KW = 1,3587 CV, logo 160 CV = 117,7596 KW e 175 CV=128,7996</t>
  </si>
  <si>
    <t>Custo horário produtivo</t>
  </si>
  <si>
    <t>(Depreciação + Juros + Impostos e Seguros + Manutenção + Custo de Operação)</t>
  </si>
  <si>
    <t>Custo horário improdutivo</t>
  </si>
  <si>
    <t>(Depreciação + Juros + Impostos e Seguros)</t>
  </si>
  <si>
    <t>(Custo horário produtivo * 166,66) + (Custo horário improdutivo * 33,33)</t>
  </si>
  <si>
    <t>Vida útil (anos)</t>
  </si>
  <si>
    <t>Horas Trabalhadas no Ano (HTA)</t>
  </si>
  <si>
    <t>Valor Residual</t>
  </si>
  <si>
    <t>Coeficiente de Manutenção</t>
  </si>
  <si>
    <t>Coeficiente de Consumo</t>
  </si>
  <si>
    <t>Coeficiente de Consumo ajustado**</t>
  </si>
  <si>
    <t>DNIT</t>
  </si>
  <si>
    <t>E9684</t>
  </si>
  <si>
    <t>E9308</t>
  </si>
  <si>
    <t>E9107</t>
  </si>
  <si>
    <t>Valor Médio</t>
  </si>
  <si>
    <t>Custo de Operação (somente filtros e lubrificantes)</t>
  </si>
  <si>
    <t>* Cálculo realizado de acordo com os Cadernos SINAPI: Metodologias e Conceitos e SINAPI: Cálculos e Parâmetros.  |   ** O Cálculo do custo de operação, conforme orientações do SINAPI, deve ser calculado com base na metodologia do DNIT. De acordo com o Manual de Custos de Infraestruturas de Transportes - Volume 01: Metodologias e Conceitos do DNIT, o custo com filtros, lubrificantes e graxas de caminhões movidos a óleo diesel geralmente representa 10% sobre o consumo de combustível. Por esta razão, realizou-se o ajuste do coeficiente de consumo para 10% do valor original especificado no DNIT. Isto foi realizado, tendo em vista que o consumo de combustível já foi calculado a parte.</t>
  </si>
  <si>
    <t>COMPOSIÇÃO DO VALOR FINAL DOS EQUIPAMENTOS</t>
  </si>
  <si>
    <t>Simulação de Investimento</t>
  </si>
  <si>
    <t>Composição utilizando Custo Horário</t>
  </si>
  <si>
    <t>APLICAR ENGENHARIA LTDA - LOTE 7*</t>
  </si>
  <si>
    <t>W2 ENGENHARIA LTDA - LOTE 6*</t>
  </si>
  <si>
    <t>APLICAR ENGENHARIA LTDA - LOTE 4*</t>
  </si>
  <si>
    <t>Não se aplica</t>
  </si>
  <si>
    <t>Média Aritmética</t>
  </si>
  <si>
    <t>*Composição realizada com base nas propostas de preço apresentadas no Ato Convocatório nº 13/2023</t>
  </si>
  <si>
    <t>**Na composição do valor do compactador de solos, o valor R$ 1.020,04 (composição com base no custo horário produtivo e improdutivo foi desconsiderado, por estar distoante dos demais valores encontrados</t>
  </si>
  <si>
    <t>*Composição realizada com base na proposta de preço apresentada pela empresa vencedora no Lote 7 do Ato Convocatório nº 13/2023</t>
  </si>
  <si>
    <t>**Composição realizada com base na proposta de preço apresentada pela empresa vencedora no Lote 6 do Ato Convocatório nº 13/2023</t>
  </si>
  <si>
    <t>***Composição realizada com base na proposta de preço apresentada pela empresa vencedora no Lote 4 do Ato Convocatório nº 16/2022</t>
  </si>
  <si>
    <t>****Na composição do valor do compactador de solos, o valor R$ 1.020,04 (composição com base no custo horário produtivo e improdutivo) foi desconsiderado, por estar distoante dos demais valores encontrados</t>
  </si>
  <si>
    <t>PAINEL 6 - DESPESAS DIVERSAS II</t>
  </si>
  <si>
    <t>VALOR MENSAL PREVISTO DE COMBUSTÍVEL</t>
  </si>
  <si>
    <t>Tipo de combustível</t>
  </si>
  <si>
    <t>Valor mensal previsto</t>
  </si>
  <si>
    <t>VALOR DA HORA MÁQUINA DE RETROESCAVADEIRA E TRATOR</t>
  </si>
  <si>
    <t>Descrição</t>
  </si>
  <si>
    <t>Localção de trator</t>
  </si>
  <si>
    <t>Valor Unitário (h)</t>
  </si>
  <si>
    <t>VALOR PARA IMPRESSÃO PRETO E BRANCO</t>
  </si>
  <si>
    <t>valor unitário</t>
  </si>
  <si>
    <t>VALOR DAS DIÁRIAS E REFEIÇÕES DA EQUIPE</t>
  </si>
  <si>
    <t>Valor Unitário</t>
  </si>
  <si>
    <t>PAINEL 7 - SERVIÇOS TÉCNICOS</t>
  </si>
  <si>
    <t>DEFINIÇÃO DO VALOR ADOTADO PARA OS SERVIÇOS TÉCNICOS</t>
  </si>
  <si>
    <t>VALOR UNITÁRIO</t>
  </si>
  <si>
    <t>FATOR K3</t>
  </si>
  <si>
    <t>VALOR FINAL</t>
  </si>
  <si>
    <t xml:space="preserve">Alocação de equipe básica de topografia, limitada a 7 (sete) dias </t>
  </si>
  <si>
    <t>PAINEL 8 - CÁLCULO DO K DO PROJETO</t>
  </si>
  <si>
    <t>DETALHAMENTO DO FATOR K</t>
  </si>
  <si>
    <t>ES1 - Encargos Sociais</t>
  </si>
  <si>
    <t>ES2 - Encargos Complementares*</t>
  </si>
  <si>
    <t>ES - Encargos Sociais + Encargos Complementares</t>
  </si>
  <si>
    <t>ESA - Equipe Temporária</t>
  </si>
  <si>
    <t>ARDF - Administração, Risco e Despesas Financeiras</t>
  </si>
  <si>
    <t>L - Lucro</t>
  </si>
  <si>
    <r>
      <t>DFL - Despesas Fiscais e Legais | DFL=(PIS+COFINS+ISS)</t>
    </r>
    <r>
      <rPr>
        <sz val="9"/>
        <color theme="1" tint="0.14999847407452621"/>
        <rFont val="Aptos Narrow"/>
        <family val="2"/>
      </rPr>
      <t>÷</t>
    </r>
    <r>
      <rPr>
        <sz val="9"/>
        <color theme="1" tint="0.14999847407452621"/>
        <rFont val="Arial"/>
        <family val="2"/>
      </rPr>
      <t>(1-PIS+COFINS+ISS)</t>
    </r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</si>
  <si>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</si>
  <si>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</si>
  <si>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</si>
  <si>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</si>
  <si>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</si>
  <si>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</si>
  <si>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</si>
  <si>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</si>
  <si>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K3 = [(1+ARDF)*(1+L)*(1+DFL)]</t>
  </si>
  <si>
    <t>K4</t>
  </si>
  <si>
    <t>DESPESAS DIRETAS</t>
  </si>
  <si>
    <t>K4 = (1+L)*(1+DFL)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</si>
  <si>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</si>
  <si>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</si>
  <si>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</si>
  <si>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</si>
  <si>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</si>
  <si>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NÃO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</si>
  <si>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</si>
  <si>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</si>
  <si>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</si>
  <si>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</si>
  <si>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</si>
  <si>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</si>
  <si>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</si>
  <si>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</si>
  <si>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</si>
  <si>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</si>
  <si>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</si>
  <si>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</si>
  <si>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</si>
  <si>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</si>
  <si>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</si>
  <si>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</si>
  <si>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</si>
  <si>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</si>
  <si>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</si>
  <si>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</si>
  <si>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</si>
  <si>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</si>
  <si>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</si>
  <si>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</si>
  <si>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</si>
  <si>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</si>
  <si>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</si>
  <si>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</si>
  <si>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</si>
  <si>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</si>
  <si>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</si>
  <si>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</si>
  <si>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</si>
  <si>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</si>
  <si>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PAINEL9 - REFERÊNCIAS</t>
  </si>
  <si>
    <t>DNIT: RELATÓRIO DE CONSOLIDAÇÃO DOS CUSTOS DE MÃO DE OBRA 
Tabela 1 - Consolidação dos custos de mão de obra - Tabela de Preços de Consultoria - mês de referência: janeiro de 2025.</t>
  </si>
  <si>
    <t>SINAPI: Preços de Insumos: Sistema Nacional de Pesquisa de Custos e Índices da Construção Civil / Caixa Econômica Federal. Abril/2025.</t>
  </si>
  <si>
    <t>DNIT: SISTEMA DE CUSTOS REFERENCIAIS DE OBRAS - Caderno Técnico Parâmetros de Equipamentos - SICRO. Janeiro/2025.</t>
  </si>
  <si>
    <t>SINAPI: Cálculos e Parâmetros/ 7° EDIÇÃO/ CAIXA. Junho/2025.</t>
  </si>
  <si>
    <t>DNIT: SISTEMA DE CUSTOS REFERENCIAIS DE OBRAS -Relatório Sintético de Mão de Obra - SICRO. Janeiro/2025.</t>
  </si>
  <si>
    <t>AGÊNCIA NACIONAL DO PETRÓLEO, GÁS NATURAL E BIOCOMBUSTÍVEIS - ANP: Levantamento de Preços de Combustíveis - 25/05/25 a 31/05/2025. 2025.</t>
  </si>
  <si>
    <t>TCU, Acórdão nº 1787, de 06 de julho de 2011. Levantamento de auditoria. FISCOBRAS 2011. barragem Congonhas/MG. Elaboração do plano de controle ambiental.</t>
  </si>
  <si>
    <t>TCU - BRASIL, Tribunal de Contas da União. Orientações para elaboração de planilhas orçamentárias de obras públicas / Tribunal de Contas da União, Coordenação-Geral de Controle Externo da Área de Infraestrutura e da Região Sudeste. Brasília, 2012.</t>
  </si>
  <si>
    <t>SINAPI: Metodologias e Conceitos: Sistema Nacional de Pesquisa de Custos e Índices da Construção Civil / Caixa Econômica Federal. – 9ª Ed. – Brasília: CAIXA, 2023.</t>
  </si>
  <si>
    <t xml:space="preserve">SINAPI: Referências para Custos Horários e Encargos: Sistema Nacional de Pesquisa de Custos e Índices da Construção Civil / Caixa Econômica Federal. – 7ª Ed. – Brasília: CAIXA, 2025. </t>
  </si>
  <si>
    <t>ANA, Portaria nº 363, de 2 de fevereiro de 2021, que estabelece cálculos padronizados para consultoria da Agência Nacional de Águas e Saneamento Básico - ANA e dá outras providências.</t>
  </si>
  <si>
    <t>Brasil, Departamento Nacional de Infraestrutura de Transportes. Diretoria Executiva. Coordenação-Geral de Custos de Infraestrutura de Transportes. Manual de Custos de Infraestrutura de Transportes. 1ª Edição - Brasília, 2017.</t>
  </si>
  <si>
    <t>SINAPI: Custos e Composições Analítico: Sistema Nacional de Pesquisa de Custos e Índices da Construção Civil / Caixa Econômica Federal. Fevereiro de 2024.</t>
  </si>
  <si>
    <t>SINAPI: Cadernos Técnicos de Composições para Transporte, Carga e Descarga de Materiais: Sistema Nacional de Pesquisa de Custos e Índices da Construção Civil / Caixa Econômica Federal. Junho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</si>
</sst>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3" formatCode="_-* #,##0.00_-;\-* #,##0.00_-;_-* &quot;-&quot;??_-;_-@_-"/>
    <numFmt numFmtId="164" formatCode="&quot;R$&quot;\ #,##0.00"/>
  </numFmts>
  <fonts count="6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b/>
      <sz val="10"/>
      <color rgb="FFFFFFFF"/>
      <name val="Arial"/>
      <family val="2"/>
    </font>
    <font>
      <sz val="10"/>
      <color rgb="FF262626"/>
      <name val="Arial"/>
      <family val="2"/>
    </font>
    <font>
      <i/>
      <sz val="10"/>
      <color rgb="FF262626"/>
      <name val="Arial"/>
      <family val="2"/>
    </font>
    <font>
      <b/>
      <sz val="10"/>
      <color rgb="FF262626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rgb="FFFFFFFF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Aptos Narrow"/>
      <family val="2"/>
    </font>
    <font>
      <sz val="12"/>
      <color theme="1" tint="0.14999847407452621"/>
      <name val="Arial"/>
      <family val="2"/>
    </font>
    <font>
      <sz val="11"/>
      <color theme="1" tint="0.14999847407452621"/>
      <name val="Arial"/>
      <family val="2"/>
    </font>
    <font>
      <b/>
      <sz val="11"/>
      <color theme="1" tint="0.14999847407452621"/>
      <name val="Arial"/>
      <family val="2"/>
    </font>
    <font>
      <b/>
      <i/>
      <sz val="11"/>
      <color theme="1" tint="0.1499984740745262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sz val="9"/>
      <color theme="1" tint="0.14999847407452621"/>
      <name val="Arial"/>
      <family val="2"/>
    </font>
    <font>
      <sz val="9"/>
      <color theme="1" tint="0.14999847407452621"/>
      <name val="Aptos Narrow"/>
      <family val="2"/>
    </font>
    <font>
      <i/>
      <sz val="9"/>
      <color theme="1" tint="0.14999847407452621"/>
      <name val="Arial"/>
      <family val="2"/>
    </font>
    <font>
      <b/>
      <i/>
      <sz val="10"/>
      <color theme="0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b/>
      <i/>
      <sz val="10"/>
      <name val="Arial"/>
      <family val="2"/>
    </font>
    <font>
      <b/>
      <i/>
      <sz val="10"/>
      <color rgb="FF262626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  <font>
      <i/>
      <sz val="10"/>
      <color theme="1"/>
      <name val="Arial"/>
      <family val="2"/>
    </font>
    <font>
      <b/>
      <sz val="7"/>
      <color theme="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sz val="11"/>
      <color rgb="FF242424"/>
      <name val="Aptos Narrow"/>
      <family val="2"/>
    </font>
    <font>
      <sz val="9"/>
      <color rgb="FF262626"/>
      <name val="Arial"/>
      <family val="2"/>
    </font>
    <font>
      <b/>
      <sz val="9"/>
      <color rgb="FFFFFFFF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000000"/>
      </patternFill>
    </fill>
    <fill>
      <patternFill patternType="solid">
        <fgColor rgb="FF0C769E"/>
        <bgColor rgb="FF000000"/>
      </patternFill>
    </fill>
    <fill>
      <patternFill patternType="solid">
        <fgColor rgb="FF074F69"/>
        <bgColor rgb="FF000000"/>
      </patternFill>
    </fill>
    <fill>
      <patternFill patternType="solid">
        <fgColor rgb="FF4EA72E"/>
        <bgColor rgb="FF000000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4" fillId="0" borderId="0" applyNumberFormat="0" applyFill="0" applyBorder="0" applyAlignment="0" applyProtection="0"/>
  </cellStyleXfs>
  <cellXfs count="717">
    <xf numFmtId="0" fontId="0" fillId="0" borderId="0" xfId="0"/>
    <xf numFmtId="0" fontId="9" fillId="2" borderId="0" xfId="0" applyFont="1" applyFill="1" applyAlignment="1">
      <alignment horizontal="center"/>
    </xf>
    <xf numFmtId="0" fontId="10" fillId="0" borderId="0" xfId="0" applyFont="1"/>
    <xf numFmtId="0" fontId="11" fillId="7" borderId="29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7" borderId="30" xfId="0" applyFont="1" applyFill="1" applyBorder="1" applyAlignment="1">
      <alignment horizontal="center" vertical="center" wrapText="1"/>
    </xf>
    <xf numFmtId="0" fontId="6" fillId="8" borderId="31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vertical="center"/>
    </xf>
    <xf numFmtId="8" fontId="6" fillId="8" borderId="3" xfId="0" applyNumberFormat="1" applyFont="1" applyFill="1" applyBorder="1" applyAlignment="1">
      <alignment horizontal="center" vertical="center"/>
    </xf>
    <xf numFmtId="0" fontId="12" fillId="5" borderId="2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justify" vertical="center" wrapText="1"/>
    </xf>
    <xf numFmtId="8" fontId="12" fillId="5" borderId="2" xfId="0" applyNumberFormat="1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justify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4" fillId="8" borderId="3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8" fontId="14" fillId="8" borderId="3" xfId="0" applyNumberFormat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 wrapText="1"/>
    </xf>
    <xf numFmtId="8" fontId="12" fillId="0" borderId="2" xfId="0" applyNumberFormat="1" applyFont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/>
    </xf>
    <xf numFmtId="0" fontId="14" fillId="8" borderId="29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right" vertical="center"/>
    </xf>
    <xf numFmtId="8" fontId="14" fillId="8" borderId="2" xfId="0" applyNumberFormat="1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3" fontId="12" fillId="0" borderId="2" xfId="0" applyNumberFormat="1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7" fillId="6" borderId="15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43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left" vertical="center" wrapText="1"/>
    </xf>
    <xf numFmtId="0" fontId="23" fillId="4" borderId="18" xfId="0" applyFont="1" applyFill="1" applyBorder="1"/>
    <xf numFmtId="0" fontId="23" fillId="0" borderId="18" xfId="0" applyFont="1" applyBorder="1"/>
    <xf numFmtId="0" fontId="24" fillId="0" borderId="18" xfId="0" applyFont="1" applyBorder="1" applyAlignment="1">
      <alignment vertical="center" wrapText="1"/>
    </xf>
    <xf numFmtId="0" fontId="23" fillId="0" borderId="19" xfId="0" applyFont="1" applyBorder="1"/>
    <xf numFmtId="0" fontId="23" fillId="0" borderId="2" xfId="0" applyFont="1" applyBorder="1" applyAlignment="1">
      <alignment horizontal="left" vertical="center" wrapText="1"/>
    </xf>
    <xf numFmtId="0" fontId="23" fillId="9" borderId="2" xfId="0" applyFont="1" applyFill="1" applyBorder="1"/>
    <xf numFmtId="0" fontId="23" fillId="0" borderId="2" xfId="0" applyFont="1" applyBorder="1"/>
    <xf numFmtId="0" fontId="24" fillId="0" borderId="2" xfId="0" applyFont="1" applyBorder="1" applyAlignment="1">
      <alignment vertical="center" wrapText="1"/>
    </xf>
    <xf numFmtId="0" fontId="23" fillId="0" borderId="20" xfId="0" applyFont="1" applyBorder="1"/>
    <xf numFmtId="0" fontId="25" fillId="9" borderId="2" xfId="0" applyFont="1" applyFill="1" applyBorder="1" applyAlignment="1">
      <alignment horizontal="center" wrapText="1"/>
    </xf>
    <xf numFmtId="0" fontId="23" fillId="4" borderId="2" xfId="0" applyFont="1" applyFill="1" applyBorder="1"/>
    <xf numFmtId="0" fontId="25" fillId="9" borderId="2" xfId="0" applyFont="1" applyFill="1" applyBorder="1" applyAlignment="1">
      <alignment horizontal="center" vertical="center" wrapText="1"/>
    </xf>
    <xf numFmtId="0" fontId="23" fillId="9" borderId="20" xfId="0" applyFont="1" applyFill="1" applyBorder="1"/>
    <xf numFmtId="0" fontId="25" fillId="9" borderId="20" xfId="0" applyFont="1" applyFill="1" applyBorder="1" applyAlignment="1">
      <alignment horizont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left" vertical="center" wrapText="1"/>
    </xf>
    <xf numFmtId="0" fontId="23" fillId="9" borderId="16" xfId="0" applyFont="1" applyFill="1" applyBorder="1"/>
    <xf numFmtId="0" fontId="24" fillId="0" borderId="16" xfId="0" applyFont="1" applyBorder="1" applyAlignment="1">
      <alignment vertical="center" wrapText="1"/>
    </xf>
    <xf numFmtId="0" fontId="25" fillId="9" borderId="16" xfId="0" applyFont="1" applyFill="1" applyBorder="1" applyAlignment="1">
      <alignment horizontal="center" wrapText="1"/>
    </xf>
    <xf numFmtId="0" fontId="25" fillId="9" borderId="43" xfId="0" applyFont="1" applyFill="1" applyBorder="1" applyAlignment="1">
      <alignment horizontal="center" wrapText="1"/>
    </xf>
    <xf numFmtId="0" fontId="23" fillId="12" borderId="18" xfId="0" applyFont="1" applyFill="1" applyBorder="1" applyAlignment="1">
      <alignment vertical="center" wrapText="1"/>
    </xf>
    <xf numFmtId="164" fontId="23" fillId="12" borderId="18" xfId="0" applyNumberFormat="1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 wrapText="1"/>
    </xf>
    <xf numFmtId="164" fontId="23" fillId="12" borderId="19" xfId="0" applyNumberFormat="1" applyFont="1" applyFill="1" applyBorder="1" applyAlignment="1">
      <alignment horizontal="center" vertical="center"/>
    </xf>
    <xf numFmtId="0" fontId="23" fillId="13" borderId="2" xfId="0" applyFont="1" applyFill="1" applyBorder="1" applyAlignment="1">
      <alignment vertical="center" wrapText="1"/>
    </xf>
    <xf numFmtId="10" fontId="23" fillId="13" borderId="2" xfId="1" applyNumberFormat="1" applyFont="1" applyFill="1" applyBorder="1" applyAlignment="1">
      <alignment horizontal="center" vertical="center"/>
    </xf>
    <xf numFmtId="10" fontId="23" fillId="13" borderId="20" xfId="1" applyNumberFormat="1" applyFont="1" applyFill="1" applyBorder="1" applyAlignment="1">
      <alignment horizontal="center" vertical="center"/>
    </xf>
    <xf numFmtId="0" fontId="23" fillId="12" borderId="2" xfId="0" applyFont="1" applyFill="1" applyBorder="1" applyAlignment="1">
      <alignment vertical="center" wrapText="1"/>
    </xf>
    <xf numFmtId="164" fontId="23" fillId="12" borderId="2" xfId="0" applyNumberFormat="1" applyFont="1" applyFill="1" applyBorder="1" applyAlignment="1">
      <alignment horizontal="center" vertical="center"/>
    </xf>
    <xf numFmtId="0" fontId="24" fillId="12" borderId="2" xfId="0" applyFont="1" applyFill="1" applyBorder="1" applyAlignment="1">
      <alignment horizontal="center" vertical="center" wrapText="1"/>
    </xf>
    <xf numFmtId="164" fontId="23" fillId="12" borderId="20" xfId="0" applyNumberFormat="1" applyFont="1" applyFill="1" applyBorder="1" applyAlignment="1">
      <alignment horizontal="center" vertical="center"/>
    </xf>
    <xf numFmtId="10" fontId="24" fillId="13" borderId="2" xfId="1" applyNumberFormat="1" applyFont="1" applyFill="1" applyBorder="1" applyAlignment="1">
      <alignment horizontal="center" vertical="center" wrapText="1"/>
    </xf>
    <xf numFmtId="0" fontId="23" fillId="14" borderId="2" xfId="0" applyFont="1" applyFill="1" applyBorder="1" applyAlignment="1">
      <alignment vertical="center" wrapText="1"/>
    </xf>
    <xf numFmtId="164" fontId="23" fillId="14" borderId="2" xfId="0" applyNumberFormat="1" applyFont="1" applyFill="1" applyBorder="1" applyAlignment="1">
      <alignment horizontal="center" vertical="center"/>
    </xf>
    <xf numFmtId="0" fontId="23" fillId="14" borderId="2" xfId="0" applyFont="1" applyFill="1" applyBorder="1"/>
    <xf numFmtId="164" fontId="23" fillId="14" borderId="20" xfId="0" applyNumberFormat="1" applyFont="1" applyFill="1" applyBorder="1" applyAlignment="1">
      <alignment horizontal="center" vertical="center"/>
    </xf>
    <xf numFmtId="0" fontId="23" fillId="15" borderId="2" xfId="0" applyFont="1" applyFill="1" applyBorder="1" applyAlignment="1">
      <alignment vertical="center" wrapText="1"/>
    </xf>
    <xf numFmtId="10" fontId="23" fillId="15" borderId="2" xfId="1" applyNumberFormat="1" applyFont="1" applyFill="1" applyBorder="1" applyAlignment="1">
      <alignment horizontal="center" vertical="center"/>
    </xf>
    <xf numFmtId="0" fontId="23" fillId="15" borderId="2" xfId="0" applyFont="1" applyFill="1" applyBorder="1"/>
    <xf numFmtId="10" fontId="23" fillId="15" borderId="20" xfId="1" applyNumberFormat="1" applyFont="1" applyFill="1" applyBorder="1" applyAlignment="1">
      <alignment horizontal="center" vertical="center"/>
    </xf>
    <xf numFmtId="164" fontId="24" fillId="14" borderId="2" xfId="0" applyNumberFormat="1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vertical="center" wrapText="1"/>
    </xf>
    <xf numFmtId="164" fontId="23" fillId="10" borderId="2" xfId="0" applyNumberFormat="1" applyFont="1" applyFill="1" applyBorder="1" applyAlignment="1">
      <alignment horizontal="center" vertical="center"/>
    </xf>
    <xf numFmtId="0" fontId="24" fillId="10" borderId="2" xfId="0" applyFont="1" applyFill="1" applyBorder="1" applyAlignment="1">
      <alignment horizontal="center" vertical="center" wrapText="1"/>
    </xf>
    <xf numFmtId="164" fontId="23" fillId="10" borderId="20" xfId="0" applyNumberFormat="1" applyFont="1" applyFill="1" applyBorder="1" applyAlignment="1">
      <alignment horizontal="center" vertical="center"/>
    </xf>
    <xf numFmtId="0" fontId="23" fillId="11" borderId="2" xfId="0" applyFont="1" applyFill="1" applyBorder="1" applyAlignment="1">
      <alignment vertical="center" wrapText="1"/>
    </xf>
    <xf numFmtId="10" fontId="23" fillId="11" borderId="2" xfId="1" applyNumberFormat="1" applyFont="1" applyFill="1" applyBorder="1" applyAlignment="1">
      <alignment horizontal="center" vertical="center"/>
    </xf>
    <xf numFmtId="10" fontId="23" fillId="11" borderId="20" xfId="1" applyNumberFormat="1" applyFont="1" applyFill="1" applyBorder="1" applyAlignment="1">
      <alignment horizontal="center" vertical="center"/>
    </xf>
    <xf numFmtId="0" fontId="23" fillId="11" borderId="16" xfId="0" applyFont="1" applyFill="1" applyBorder="1" applyAlignment="1">
      <alignment vertical="center" wrapText="1"/>
    </xf>
    <xf numFmtId="10" fontId="23" fillId="11" borderId="16" xfId="1" applyNumberFormat="1" applyFont="1" applyFill="1" applyBorder="1" applyAlignment="1">
      <alignment horizontal="center" vertical="center"/>
    </xf>
    <xf numFmtId="10" fontId="24" fillId="11" borderId="16" xfId="1" applyNumberFormat="1" applyFont="1" applyFill="1" applyBorder="1" applyAlignment="1">
      <alignment horizontal="center" vertical="center" wrapText="1"/>
    </xf>
    <xf numFmtId="10" fontId="23" fillId="11" borderId="43" xfId="1" applyNumberFormat="1" applyFont="1" applyFill="1" applyBorder="1" applyAlignment="1">
      <alignment horizontal="center" vertical="center"/>
    </xf>
    <xf numFmtId="0" fontId="24" fillId="9" borderId="2" xfId="0" applyFont="1" applyFill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0" fontId="25" fillId="9" borderId="20" xfId="0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vertical="center" wrapText="1"/>
    </xf>
    <xf numFmtId="0" fontId="23" fillId="12" borderId="2" xfId="0" applyFont="1" applyFill="1" applyBorder="1" applyAlignment="1">
      <alignment horizontal="center" vertical="center" wrapText="1"/>
    </xf>
    <xf numFmtId="10" fontId="23" fillId="13" borderId="2" xfId="1" applyNumberFormat="1" applyFont="1" applyFill="1" applyBorder="1" applyAlignment="1">
      <alignment horizontal="center" vertical="center" wrapText="1"/>
    </xf>
    <xf numFmtId="164" fontId="23" fillId="14" borderId="2" xfId="0" applyNumberFormat="1" applyFont="1" applyFill="1" applyBorder="1" applyAlignment="1">
      <alignment horizontal="center" vertical="center" wrapText="1"/>
    </xf>
    <xf numFmtId="10" fontId="23" fillId="11" borderId="16" xfId="1" applyNumberFormat="1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vertical="center"/>
    </xf>
    <xf numFmtId="0" fontId="22" fillId="6" borderId="16" xfId="0" applyFont="1" applyFill="1" applyBorder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10" fontId="23" fillId="0" borderId="0" xfId="1" applyNumberFormat="1" applyFont="1" applyFill="1" applyBorder="1" applyAlignment="1">
      <alignment horizontal="center" vertical="center"/>
    </xf>
    <xf numFmtId="10" fontId="24" fillId="0" borderId="0" xfId="1" applyNumberFormat="1" applyFont="1" applyFill="1" applyBorder="1" applyAlignment="1">
      <alignment horizontal="center" vertical="center" wrapText="1"/>
    </xf>
    <xf numFmtId="0" fontId="26" fillId="0" borderId="0" xfId="0" applyFont="1"/>
    <xf numFmtId="0" fontId="23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27" fillId="0" borderId="35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0" borderId="2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8" fontId="7" fillId="7" borderId="2" xfId="0" applyNumberFormat="1" applyFont="1" applyFill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8" fontId="7" fillId="6" borderId="33" xfId="0" applyNumberFormat="1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27" fillId="0" borderId="0" xfId="0" applyFont="1"/>
    <xf numFmtId="0" fontId="7" fillId="7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6" borderId="0" xfId="0" applyFont="1" applyFill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7" fillId="7" borderId="9" xfId="0" applyFont="1" applyFill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10" fontId="7" fillId="7" borderId="2" xfId="1" applyNumberFormat="1" applyFont="1" applyFill="1" applyBorder="1" applyAlignment="1">
      <alignment horizontal="center" vertical="center"/>
    </xf>
    <xf numFmtId="10" fontId="7" fillId="6" borderId="2" xfId="1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17" fillId="7" borderId="14" xfId="0" applyFont="1" applyFill="1" applyBorder="1" applyAlignment="1">
      <alignment horizontal="center" vertical="center"/>
    </xf>
    <xf numFmtId="0" fontId="17" fillId="7" borderId="20" xfId="0" applyFont="1" applyFill="1" applyBorder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1" fillId="0" borderId="2" xfId="0" applyFont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164" fontId="30" fillId="8" borderId="2" xfId="0" applyNumberFormat="1" applyFont="1" applyFill="1" applyBorder="1" applyAlignment="1">
      <alignment horizontal="center" vertical="center" wrapText="1"/>
    </xf>
    <xf numFmtId="164" fontId="30" fillId="8" borderId="4" xfId="0" applyNumberFormat="1" applyFont="1" applyFill="1" applyBorder="1" applyAlignment="1">
      <alignment horizontal="center" vertical="center" wrapText="1"/>
    </xf>
    <xf numFmtId="164" fontId="21" fillId="0" borderId="2" xfId="0" applyNumberFormat="1" applyFont="1" applyBorder="1" applyAlignment="1">
      <alignment horizontal="center" vertical="center" wrapText="1"/>
    </xf>
    <xf numFmtId="9" fontId="21" fillId="0" borderId="2" xfId="1" applyFont="1" applyBorder="1" applyAlignment="1">
      <alignment horizontal="center" vertical="center" wrapText="1"/>
    </xf>
    <xf numFmtId="8" fontId="21" fillId="0" borderId="2" xfId="0" applyNumberFormat="1" applyFont="1" applyBorder="1" applyAlignment="1">
      <alignment horizontal="center" vertical="center" wrapText="1"/>
    </xf>
    <xf numFmtId="0" fontId="17" fillId="7" borderId="8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center"/>
    </xf>
    <xf numFmtId="0" fontId="7" fillId="7" borderId="2" xfId="0" applyFont="1" applyFill="1" applyBorder="1" applyAlignment="1">
      <alignment horizontal="center" vertical="center" wrapText="1"/>
    </xf>
    <xf numFmtId="0" fontId="22" fillId="7" borderId="14" xfId="0" applyFont="1" applyFill="1" applyBorder="1" applyAlignment="1">
      <alignment horizontal="center" vertical="center" wrapText="1"/>
    </xf>
    <xf numFmtId="0" fontId="22" fillId="7" borderId="20" xfId="0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30" fillId="8" borderId="14" xfId="0" applyFont="1" applyFill="1" applyBorder="1" applyAlignment="1">
      <alignment horizontal="center" vertical="center" wrapText="1"/>
    </xf>
    <xf numFmtId="164" fontId="30" fillId="8" borderId="20" xfId="0" applyNumberFormat="1" applyFont="1" applyFill="1" applyBorder="1" applyAlignment="1">
      <alignment horizontal="center" vertical="center" wrapText="1"/>
    </xf>
    <xf numFmtId="164" fontId="7" fillId="6" borderId="16" xfId="0" applyNumberFormat="1" applyFont="1" applyFill="1" applyBorder="1" applyAlignment="1">
      <alignment horizontal="center" vertical="center" wrapText="1"/>
    </xf>
    <xf numFmtId="164" fontId="7" fillId="6" borderId="43" xfId="0" applyNumberFormat="1" applyFont="1" applyFill="1" applyBorder="1" applyAlignment="1">
      <alignment horizontal="center" vertical="center" wrapText="1"/>
    </xf>
    <xf numFmtId="0" fontId="17" fillId="7" borderId="14" xfId="0" applyFont="1" applyFill="1" applyBorder="1" applyAlignment="1">
      <alignment horizontal="center" vertical="center" wrapText="1"/>
    </xf>
    <xf numFmtId="0" fontId="17" fillId="7" borderId="20" xfId="0" applyFont="1" applyFill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164" fontId="21" fillId="0" borderId="20" xfId="0" applyNumberFormat="1" applyFont="1" applyBorder="1" applyAlignment="1">
      <alignment horizontal="center" vertical="center" wrapText="1"/>
    </xf>
    <xf numFmtId="9" fontId="21" fillId="0" borderId="20" xfId="1" applyFont="1" applyBorder="1" applyAlignment="1">
      <alignment horizontal="center" vertical="center" wrapText="1"/>
    </xf>
    <xf numFmtId="8" fontId="21" fillId="0" borderId="20" xfId="0" applyNumberFormat="1" applyFont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8" fontId="17" fillId="6" borderId="16" xfId="0" applyNumberFormat="1" applyFont="1" applyFill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17" fillId="7" borderId="49" xfId="0" applyFont="1" applyFill="1" applyBorder="1" applyAlignment="1">
      <alignment horizontal="center" vertical="center" wrapText="1"/>
    </xf>
    <xf numFmtId="0" fontId="17" fillId="7" borderId="50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4" xfId="0" applyFont="1" applyBorder="1" applyAlignment="1">
      <alignment vertical="center" wrapText="1"/>
    </xf>
    <xf numFmtId="0" fontId="7" fillId="6" borderId="15" xfId="0" applyFont="1" applyFill="1" applyBorder="1" applyAlignment="1">
      <alignment vertical="center" wrapText="1"/>
    </xf>
    <xf numFmtId="0" fontId="21" fillId="0" borderId="2" xfId="0" applyFont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4" fillId="0" borderId="0" xfId="3" applyFont="1" applyAlignment="1">
      <alignment vertical="center"/>
    </xf>
    <xf numFmtId="0" fontId="33" fillId="0" borderId="0" xfId="6" applyFont="1" applyAlignment="1">
      <alignment horizontal="center" vertical="center"/>
    </xf>
    <xf numFmtId="0" fontId="35" fillId="0" borderId="0" xfId="4" applyFont="1" applyAlignment="1">
      <alignment horizontal="left" vertical="center"/>
    </xf>
    <xf numFmtId="0" fontId="34" fillId="0" borderId="0" xfId="5" applyFont="1"/>
    <xf numFmtId="0" fontId="34" fillId="0" borderId="0" xfId="4" applyFont="1"/>
    <xf numFmtId="0" fontId="34" fillId="0" borderId="0" xfId="6" applyFont="1" applyAlignment="1">
      <alignment horizontal="center" vertical="center"/>
    </xf>
    <xf numFmtId="1" fontId="35" fillId="0" borderId="0" xfId="4" applyNumberFormat="1" applyFont="1" applyAlignment="1">
      <alignment horizontal="center" vertical="center"/>
    </xf>
    <xf numFmtId="0" fontId="36" fillId="0" borderId="0" xfId="4" applyFont="1" applyAlignment="1">
      <alignment horizontal="left" vertical="center"/>
    </xf>
    <xf numFmtId="0" fontId="35" fillId="0" borderId="0" xfId="4" applyFont="1" applyAlignment="1">
      <alignment horizontal="right"/>
    </xf>
    <xf numFmtId="43" fontId="35" fillId="0" borderId="0" xfId="7" applyFont="1" applyAlignment="1">
      <alignment horizontal="center" vertical="center"/>
    </xf>
    <xf numFmtId="4" fontId="35" fillId="0" borderId="0" xfId="4" applyNumberFormat="1" applyFont="1" applyAlignment="1">
      <alignment vertical="center"/>
    </xf>
    <xf numFmtId="4" fontId="35" fillId="0" borderId="0" xfId="8" applyNumberFormat="1" applyFont="1" applyAlignment="1">
      <alignment vertical="center"/>
    </xf>
    <xf numFmtId="3" fontId="33" fillId="0" borderId="0" xfId="6" applyNumberFormat="1" applyFont="1" applyAlignment="1">
      <alignment horizontal="left" vertical="center"/>
    </xf>
    <xf numFmtId="0" fontId="33" fillId="0" borderId="0" xfId="6" applyFont="1" applyAlignment="1">
      <alignment horizontal="left" vertical="center"/>
    </xf>
    <xf numFmtId="1" fontId="34" fillId="0" borderId="57" xfId="4" applyNumberFormat="1" applyFont="1" applyBorder="1" applyAlignment="1">
      <alignment horizontal="center" vertical="center"/>
    </xf>
    <xf numFmtId="0" fontId="34" fillId="0" borderId="0" xfId="4" applyFont="1" applyAlignment="1">
      <alignment horizontal="left" vertical="center"/>
    </xf>
    <xf numFmtId="0" fontId="34" fillId="0" borderId="0" xfId="4" applyFont="1" applyAlignment="1">
      <alignment vertical="center"/>
    </xf>
    <xf numFmtId="0" fontId="34" fillId="0" borderId="0" xfId="4" applyFont="1" applyAlignment="1">
      <alignment horizontal="right"/>
    </xf>
    <xf numFmtId="10" fontId="34" fillId="0" borderId="0" xfId="8" applyNumberFormat="1" applyFont="1" applyBorder="1" applyAlignment="1">
      <alignment horizontal="left" vertical="center"/>
    </xf>
    <xf numFmtId="4" fontId="34" fillId="0" borderId="0" xfId="4" applyNumberFormat="1" applyFont="1" applyAlignment="1">
      <alignment vertical="center"/>
    </xf>
    <xf numFmtId="43" fontId="34" fillId="0" borderId="0" xfId="7" applyFont="1" applyBorder="1" applyAlignment="1">
      <alignment vertical="center"/>
    </xf>
    <xf numFmtId="0" fontId="33" fillId="0" borderId="58" xfId="6" applyFont="1" applyBorder="1" applyAlignment="1">
      <alignment horizontal="center" vertical="center"/>
    </xf>
    <xf numFmtId="0" fontId="40" fillId="3" borderId="66" xfId="4" applyFont="1" applyFill="1" applyBorder="1" applyAlignment="1">
      <alignment horizontal="left" vertical="center"/>
    </xf>
    <xf numFmtId="0" fontId="40" fillId="3" borderId="7" xfId="4" applyFont="1" applyFill="1" applyBorder="1" applyAlignment="1">
      <alignment horizontal="left" vertical="center"/>
    </xf>
    <xf numFmtId="0" fontId="40" fillId="3" borderId="7" xfId="4" applyFont="1" applyFill="1" applyBorder="1" applyAlignment="1">
      <alignment horizontal="right"/>
    </xf>
    <xf numFmtId="43" fontId="40" fillId="3" borderId="7" xfId="7" applyFont="1" applyFill="1" applyBorder="1" applyAlignment="1">
      <alignment horizontal="left" vertical="center"/>
    </xf>
    <xf numFmtId="4" fontId="40" fillId="3" borderId="7" xfId="4" applyNumberFormat="1" applyFont="1" applyFill="1" applyBorder="1" applyAlignment="1">
      <alignment vertical="center"/>
    </xf>
    <xf numFmtId="0" fontId="40" fillId="0" borderId="7" xfId="6" applyFont="1" applyBorder="1" applyAlignment="1">
      <alignment horizontal="center" vertical="center"/>
    </xf>
    <xf numFmtId="0" fontId="40" fillId="0" borderId="3" xfId="6" applyFont="1" applyBorder="1" applyAlignment="1">
      <alignment horizontal="center" vertical="center"/>
    </xf>
    <xf numFmtId="10" fontId="40" fillId="3" borderId="20" xfId="8" applyNumberFormat="1" applyFont="1" applyFill="1" applyBorder="1" applyAlignment="1">
      <alignment horizontal="center" vertical="center"/>
    </xf>
    <xf numFmtId="0" fontId="40" fillId="3" borderId="66" xfId="4" applyFont="1" applyFill="1" applyBorder="1" applyAlignment="1">
      <alignment vertical="center"/>
    </xf>
    <xf numFmtId="0" fontId="40" fillId="3" borderId="7" xfId="4" applyFont="1" applyFill="1" applyBorder="1" applyAlignment="1">
      <alignment vertical="center"/>
    </xf>
    <xf numFmtId="0" fontId="42" fillId="3" borderId="66" xfId="4" applyFont="1" applyFill="1" applyBorder="1" applyAlignment="1">
      <alignment horizontal="left" vertical="center"/>
    </xf>
    <xf numFmtId="0" fontId="42" fillId="3" borderId="7" xfId="4" applyFont="1" applyFill="1" applyBorder="1" applyAlignment="1">
      <alignment horizontal="left" vertical="center"/>
    </xf>
    <xf numFmtId="10" fontId="40" fillId="3" borderId="7" xfId="8" applyNumberFormat="1" applyFont="1" applyFill="1" applyBorder="1" applyAlignment="1">
      <alignment vertical="center"/>
    </xf>
    <xf numFmtId="0" fontId="40" fillId="0" borderId="44" xfId="6" applyFont="1" applyBorder="1" applyAlignment="1">
      <alignment horizontal="center" vertical="center"/>
    </xf>
    <xf numFmtId="43" fontId="40" fillId="3" borderId="7" xfId="7" applyFont="1" applyFill="1" applyBorder="1" applyAlignment="1">
      <alignment vertical="center"/>
    </xf>
    <xf numFmtId="0" fontId="40" fillId="0" borderId="45" xfId="6" applyFont="1" applyBorder="1" applyAlignment="1">
      <alignment horizontal="center" vertical="center"/>
    </xf>
    <xf numFmtId="0" fontId="40" fillId="0" borderId="50" xfId="6" applyFont="1" applyBorder="1" applyAlignment="1">
      <alignment horizontal="center" vertical="center"/>
    </xf>
    <xf numFmtId="1" fontId="7" fillId="6" borderId="14" xfId="4" applyNumberFormat="1" applyFont="1" applyFill="1" applyBorder="1" applyAlignment="1">
      <alignment horizontal="center" vertical="center"/>
    </xf>
    <xf numFmtId="0" fontId="7" fillId="6" borderId="2" xfId="4" applyFont="1" applyFill="1" applyBorder="1" applyAlignment="1">
      <alignment horizontal="left" vertical="center"/>
    </xf>
    <xf numFmtId="4" fontId="7" fillId="6" borderId="20" xfId="8" applyNumberFormat="1" applyFont="1" applyFill="1" applyBorder="1" applyAlignment="1">
      <alignment horizontal="center" vertical="center"/>
    </xf>
    <xf numFmtId="1" fontId="7" fillId="6" borderId="15" xfId="4" applyNumberFormat="1" applyFont="1" applyFill="1" applyBorder="1" applyAlignment="1">
      <alignment horizontal="center" vertical="center"/>
    </xf>
    <xf numFmtId="0" fontId="7" fillId="6" borderId="16" xfId="4" applyFont="1" applyFill="1" applyBorder="1" applyAlignment="1">
      <alignment horizontal="left" vertical="center"/>
    </xf>
    <xf numFmtId="4" fontId="7" fillId="6" borderId="43" xfId="8" applyNumberFormat="1" applyFont="1" applyFill="1" applyBorder="1" applyAlignment="1">
      <alignment horizontal="center" vertical="center"/>
    </xf>
    <xf numFmtId="0" fontId="19" fillId="0" borderId="0" xfId="3" applyFont="1" applyAlignment="1">
      <alignment vertical="center"/>
    </xf>
    <xf numFmtId="0" fontId="19" fillId="0" borderId="2" xfId="3" applyFont="1" applyBorder="1" applyAlignment="1">
      <alignment horizontal="center" vertical="center"/>
    </xf>
    <xf numFmtId="4" fontId="20" fillId="0" borderId="2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/>
    </xf>
    <xf numFmtId="10" fontId="19" fillId="0" borderId="20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 wrapText="1"/>
    </xf>
    <xf numFmtId="10" fontId="19" fillId="0" borderId="20" xfId="3" applyNumberFormat="1" applyFont="1" applyBorder="1" applyAlignment="1">
      <alignment horizontal="center" vertical="center" wrapText="1"/>
    </xf>
    <xf numFmtId="0" fontId="19" fillId="0" borderId="8" xfId="5" applyFont="1" applyBorder="1" applyAlignment="1">
      <alignment horizontal="center"/>
    </xf>
    <xf numFmtId="10" fontId="19" fillId="0" borderId="50" xfId="3" applyNumberFormat="1" applyFont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0" fontId="17" fillId="7" borderId="2" xfId="3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 wrapText="1"/>
    </xf>
    <xf numFmtId="0" fontId="17" fillId="7" borderId="2" xfId="3" applyFont="1" applyFill="1" applyBorder="1" applyAlignment="1">
      <alignment horizontal="center" vertical="center" wrapText="1"/>
    </xf>
    <xf numFmtId="0" fontId="18" fillId="7" borderId="2" xfId="5" applyFont="1" applyFill="1" applyBorder="1"/>
    <xf numFmtId="0" fontId="19" fillId="0" borderId="57" xfId="3" applyFont="1" applyBorder="1" applyAlignment="1">
      <alignment vertical="center"/>
    </xf>
    <xf numFmtId="0" fontId="19" fillId="0" borderId="58" xfId="3" applyFont="1" applyBorder="1" applyAlignment="1">
      <alignment vertical="center"/>
    </xf>
    <xf numFmtId="0" fontId="17" fillId="7" borderId="20" xfId="3" applyFont="1" applyFill="1" applyBorder="1" applyAlignment="1">
      <alignment horizontal="center" vertical="center"/>
    </xf>
    <xf numFmtId="10" fontId="17" fillId="7" borderId="20" xfId="3" applyNumberFormat="1" applyFont="1" applyFill="1" applyBorder="1" applyAlignment="1">
      <alignment horizontal="center" vertical="center" wrapText="1"/>
    </xf>
    <xf numFmtId="0" fontId="18" fillId="7" borderId="20" xfId="5" applyFont="1" applyFill="1" applyBorder="1"/>
    <xf numFmtId="0" fontId="19" fillId="0" borderId="57" xfId="5" applyFont="1" applyBorder="1"/>
    <xf numFmtId="0" fontId="19" fillId="0" borderId="0" xfId="5" applyFont="1"/>
    <xf numFmtId="0" fontId="37" fillId="0" borderId="57" xfId="5" applyFont="1" applyBorder="1"/>
    <xf numFmtId="0" fontId="37" fillId="0" borderId="0" xfId="5" applyFont="1"/>
    <xf numFmtId="0" fontId="37" fillId="0" borderId="0" xfId="5" applyFont="1" applyAlignment="1">
      <alignment horizontal="center"/>
    </xf>
    <xf numFmtId="10" fontId="37" fillId="0" borderId="58" xfId="3" applyNumberFormat="1" applyFont="1" applyBorder="1" applyAlignment="1">
      <alignment horizontal="center" vertical="center"/>
    </xf>
    <xf numFmtId="0" fontId="4" fillId="0" borderId="57" xfId="3" applyFont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10" fontId="4" fillId="0" borderId="58" xfId="3" applyNumberFormat="1" applyFont="1" applyBorder="1" applyAlignment="1">
      <alignment horizontal="center" vertical="center"/>
    </xf>
    <xf numFmtId="0" fontId="4" fillId="0" borderId="64" xfId="3" applyFont="1" applyBorder="1" applyAlignment="1">
      <alignment horizontal="center" vertical="center"/>
    </xf>
    <xf numFmtId="0" fontId="4" fillId="0" borderId="21" xfId="3" applyFont="1" applyBorder="1" applyAlignment="1">
      <alignment horizontal="center" vertical="center"/>
    </xf>
    <xf numFmtId="0" fontId="4" fillId="0" borderId="22" xfId="3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7" fillId="0" borderId="0" xfId="0" applyFont="1" applyAlignment="1">
      <alignment wrapText="1"/>
    </xf>
    <xf numFmtId="17" fontId="12" fillId="0" borderId="2" xfId="0" applyNumberFormat="1" applyFont="1" applyBorder="1" applyAlignment="1">
      <alignment horizontal="center" vertical="center"/>
    </xf>
    <xf numFmtId="17" fontId="12" fillId="5" borderId="8" xfId="0" applyNumberFormat="1" applyFont="1" applyFill="1" applyBorder="1" applyAlignment="1">
      <alignment horizontal="center" vertical="center"/>
    </xf>
    <xf numFmtId="17" fontId="26" fillId="0" borderId="2" xfId="0" applyNumberFormat="1" applyFont="1" applyBorder="1" applyAlignment="1">
      <alignment horizontal="center" vertical="center" wrapText="1"/>
    </xf>
    <xf numFmtId="17" fontId="26" fillId="0" borderId="20" xfId="0" applyNumberFormat="1" applyFont="1" applyBorder="1" applyAlignment="1">
      <alignment horizontal="center" vertical="center" wrapText="1"/>
    </xf>
    <xf numFmtId="0" fontId="12" fillId="5" borderId="75" xfId="0" applyFont="1" applyFill="1" applyBorder="1" applyAlignment="1">
      <alignment horizontal="center" vertical="center"/>
    </xf>
    <xf numFmtId="0" fontId="45" fillId="0" borderId="75" xfId="0" applyFont="1" applyBorder="1" applyAlignment="1">
      <alignment horizontal="center" vertical="center"/>
    </xf>
    <xf numFmtId="0" fontId="0" fillId="0" borderId="75" xfId="0" applyBorder="1" applyAlignment="1">
      <alignment horizontal="center"/>
    </xf>
    <xf numFmtId="0" fontId="45" fillId="0" borderId="75" xfId="0" applyFont="1" applyBorder="1" applyAlignment="1">
      <alignment horizontal="center"/>
    </xf>
    <xf numFmtId="0" fontId="12" fillId="5" borderId="31" xfId="0" applyFont="1" applyFill="1" applyBorder="1" applyAlignment="1">
      <alignment horizontal="center" vertical="center"/>
    </xf>
    <xf numFmtId="0" fontId="12" fillId="5" borderId="76" xfId="0" applyFont="1" applyFill="1" applyBorder="1" applyAlignment="1">
      <alignment horizontal="center" vertical="center"/>
    </xf>
    <xf numFmtId="17" fontId="21" fillId="0" borderId="2" xfId="0" applyNumberFormat="1" applyFont="1" applyBorder="1" applyAlignment="1">
      <alignment horizontal="center" vertical="center" wrapText="1"/>
    </xf>
    <xf numFmtId="10" fontId="21" fillId="0" borderId="2" xfId="0" applyNumberFormat="1" applyFont="1" applyBorder="1" applyAlignment="1">
      <alignment horizontal="center" vertical="center" wrapText="1"/>
    </xf>
    <xf numFmtId="10" fontId="21" fillId="0" borderId="20" xfId="0" applyNumberFormat="1" applyFont="1" applyBorder="1" applyAlignment="1">
      <alignment horizontal="center" vertical="center" wrapText="1"/>
    </xf>
    <xf numFmtId="4" fontId="21" fillId="0" borderId="2" xfId="0" applyNumberFormat="1" applyFont="1" applyBorder="1" applyAlignment="1">
      <alignment horizontal="center" vertical="center"/>
    </xf>
    <xf numFmtId="4" fontId="21" fillId="0" borderId="16" xfId="0" applyNumberFormat="1" applyFont="1" applyBorder="1" applyAlignment="1">
      <alignment horizontal="center" vertical="center"/>
    </xf>
    <xf numFmtId="164" fontId="21" fillId="0" borderId="20" xfId="0" applyNumberFormat="1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center" vertical="center" wrapText="1"/>
    </xf>
    <xf numFmtId="4" fontId="21" fillId="0" borderId="20" xfId="0" applyNumberFormat="1" applyFont="1" applyBorder="1" applyAlignment="1">
      <alignment horizontal="center" vertical="center" wrapText="1"/>
    </xf>
    <xf numFmtId="17" fontId="12" fillId="0" borderId="2" xfId="0" applyNumberFormat="1" applyFont="1" applyBorder="1" applyAlignment="1">
      <alignment horizontal="center" vertical="center" wrapText="1"/>
    </xf>
    <xf numFmtId="17" fontId="12" fillId="5" borderId="2" xfId="0" applyNumberFormat="1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vertical="center" wrapText="1"/>
    </xf>
    <xf numFmtId="10" fontId="13" fillId="5" borderId="30" xfId="0" applyNumberFormat="1" applyFont="1" applyFill="1" applyBorder="1" applyAlignment="1">
      <alignment horizontal="center" vertical="center"/>
    </xf>
    <xf numFmtId="8" fontId="23" fillId="12" borderId="18" xfId="0" applyNumberFormat="1" applyFont="1" applyFill="1" applyBorder="1" applyAlignment="1">
      <alignment horizontal="center" vertical="center" wrapText="1"/>
    </xf>
    <xf numFmtId="8" fontId="23" fillId="14" borderId="2" xfId="0" applyNumberFormat="1" applyFont="1" applyFill="1" applyBorder="1"/>
    <xf numFmtId="164" fontId="7" fillId="6" borderId="33" xfId="0" applyNumberFormat="1" applyFont="1" applyFill="1" applyBorder="1" applyAlignment="1">
      <alignment horizontal="center" vertical="center"/>
    </xf>
    <xf numFmtId="164" fontId="7" fillId="2" borderId="41" xfId="0" applyNumberFormat="1" applyFont="1" applyFill="1" applyBorder="1" applyAlignment="1">
      <alignment horizontal="center" vertical="center"/>
    </xf>
    <xf numFmtId="10" fontId="13" fillId="5" borderId="30" xfId="1" applyNumberFormat="1" applyFont="1" applyFill="1" applyBorder="1" applyAlignment="1">
      <alignment horizontal="center" vertical="center"/>
    </xf>
    <xf numFmtId="10" fontId="46" fillId="8" borderId="30" xfId="0" applyNumberFormat="1" applyFont="1" applyFill="1" applyBorder="1" applyAlignment="1">
      <alignment horizontal="center" vertical="center"/>
    </xf>
    <xf numFmtId="10" fontId="43" fillId="7" borderId="30" xfId="0" applyNumberFormat="1" applyFont="1" applyFill="1" applyBorder="1" applyAlignment="1">
      <alignment horizontal="center" vertical="center"/>
    </xf>
    <xf numFmtId="10" fontId="47" fillId="8" borderId="30" xfId="1" applyNumberFormat="1" applyFont="1" applyFill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10" fontId="13" fillId="0" borderId="36" xfId="0" applyNumberFormat="1" applyFont="1" applyBorder="1" applyAlignment="1">
      <alignment horizontal="center" vertical="center"/>
    </xf>
    <xf numFmtId="0" fontId="48" fillId="5" borderId="8" xfId="0" applyFont="1" applyFill="1" applyBorder="1" applyAlignment="1">
      <alignment horizontal="justify" vertical="center" wrapText="1"/>
    </xf>
    <xf numFmtId="0" fontId="48" fillId="5" borderId="2" xfId="0" applyFont="1" applyFill="1" applyBorder="1" applyAlignment="1">
      <alignment horizontal="justify" vertical="center" wrapText="1"/>
    </xf>
    <xf numFmtId="0" fontId="12" fillId="0" borderId="2" xfId="0" quotePrefix="1" applyFont="1" applyBorder="1" applyAlignment="1">
      <alignment horizontal="center" vertical="center"/>
    </xf>
    <xf numFmtId="8" fontId="0" fillId="0" borderId="0" xfId="0" applyNumberFormat="1" applyAlignment="1">
      <alignment horizontal="center"/>
    </xf>
    <xf numFmtId="10" fontId="21" fillId="0" borderId="0" xfId="0" applyNumberFormat="1" applyFont="1" applyAlignment="1">
      <alignment vertical="center"/>
    </xf>
    <xf numFmtId="4" fontId="50" fillId="0" borderId="2" xfId="3" applyNumberFormat="1" applyFont="1" applyBorder="1" applyAlignment="1">
      <alignment horizontal="center" vertical="center"/>
    </xf>
    <xf numFmtId="4" fontId="50" fillId="7" borderId="2" xfId="3" applyNumberFormat="1" applyFont="1" applyFill="1" applyBorder="1" applyAlignment="1">
      <alignment horizontal="center" vertical="center"/>
    </xf>
    <xf numFmtId="0" fontId="29" fillId="0" borderId="14" xfId="0" applyFont="1" applyBorder="1" applyAlignment="1">
      <alignment vertical="center" wrapText="1"/>
    </xf>
    <xf numFmtId="8" fontId="29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8" fontId="17" fillId="6" borderId="43" xfId="0" applyNumberFormat="1" applyFont="1" applyFill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21" fillId="0" borderId="58" xfId="0" applyFont="1" applyBorder="1" applyAlignment="1">
      <alignment vertical="center" wrapText="1"/>
    </xf>
    <xf numFmtId="8" fontId="21" fillId="0" borderId="0" xfId="0" applyNumberFormat="1" applyFont="1" applyAlignment="1">
      <alignment vertical="center"/>
    </xf>
    <xf numFmtId="2" fontId="21" fillId="0" borderId="2" xfId="0" applyNumberFormat="1" applyFont="1" applyBorder="1" applyAlignment="1">
      <alignment horizontal="center" vertical="center" wrapText="1"/>
    </xf>
    <xf numFmtId="2" fontId="21" fillId="0" borderId="20" xfId="0" applyNumberFormat="1" applyFont="1" applyBorder="1" applyAlignment="1">
      <alignment horizontal="center" vertical="center" wrapText="1"/>
    </xf>
    <xf numFmtId="0" fontId="48" fillId="0" borderId="0" xfId="0" applyFont="1" applyAlignment="1">
      <alignment horizontal="left" vertical="center" wrapText="1"/>
    </xf>
    <xf numFmtId="164" fontId="27" fillId="0" borderId="0" xfId="0" applyNumberFormat="1" applyFont="1" applyAlignment="1">
      <alignment horizontal="center"/>
    </xf>
    <xf numFmtId="0" fontId="27" fillId="0" borderId="0" xfId="0" applyFont="1" applyAlignment="1">
      <alignment vertical="center" wrapText="1"/>
    </xf>
    <xf numFmtId="0" fontId="51" fillId="0" borderId="36" xfId="0" applyFont="1" applyBorder="1" applyAlignment="1">
      <alignment vertical="center"/>
    </xf>
    <xf numFmtId="10" fontId="43" fillId="7" borderId="30" xfId="1" applyNumberFormat="1" applyFont="1" applyFill="1" applyBorder="1" applyAlignment="1">
      <alignment horizontal="center" vertical="center"/>
    </xf>
    <xf numFmtId="10" fontId="13" fillId="0" borderId="30" xfId="1" applyNumberFormat="1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52" fillId="0" borderId="0" xfId="0" applyFont="1" applyAlignment="1">
      <alignment vertical="center"/>
    </xf>
    <xf numFmtId="0" fontId="52" fillId="6" borderId="17" xfId="0" applyFont="1" applyFill="1" applyBorder="1" applyAlignment="1">
      <alignment horizontal="center" vertical="center"/>
    </xf>
    <xf numFmtId="0" fontId="52" fillId="6" borderId="19" xfId="0" applyFont="1" applyFill="1" applyBorder="1" applyAlignment="1">
      <alignment horizontal="center" vertical="center"/>
    </xf>
    <xf numFmtId="0" fontId="52" fillId="7" borderId="14" xfId="0" applyFont="1" applyFill="1" applyBorder="1" applyAlignment="1">
      <alignment horizontal="center" vertical="center"/>
    </xf>
    <xf numFmtId="0" fontId="52" fillId="7" borderId="20" xfId="0" applyFont="1" applyFill="1" applyBorder="1" applyAlignment="1">
      <alignment horizontal="right" vertical="center" wrapText="1"/>
    </xf>
    <xf numFmtId="0" fontId="52" fillId="0" borderId="0" xfId="0" applyFont="1" applyAlignment="1">
      <alignment horizontal="center" vertical="center"/>
    </xf>
    <xf numFmtId="0" fontId="52" fillId="7" borderId="20" xfId="0" applyFont="1" applyFill="1" applyBorder="1" applyAlignment="1">
      <alignment horizontal="center" vertical="center"/>
    </xf>
    <xf numFmtId="0" fontId="53" fillId="8" borderId="14" xfId="0" applyFont="1" applyFill="1" applyBorder="1" applyAlignment="1">
      <alignment horizontal="center" vertical="center"/>
    </xf>
    <xf numFmtId="0" fontId="53" fillId="8" borderId="20" xfId="0" applyFont="1" applyFill="1" applyBorder="1" applyAlignment="1">
      <alignment horizontal="left" vertical="center" wrapText="1"/>
    </xf>
    <xf numFmtId="0" fontId="53" fillId="0" borderId="0" xfId="0" applyFont="1" applyAlignment="1">
      <alignment horizontal="left" vertical="center"/>
    </xf>
    <xf numFmtId="10" fontId="53" fillId="8" borderId="14" xfId="1" applyNumberFormat="1" applyFont="1" applyFill="1" applyBorder="1" applyAlignment="1">
      <alignment horizontal="center" vertical="center"/>
    </xf>
    <xf numFmtId="164" fontId="53" fillId="8" borderId="20" xfId="0" applyNumberFormat="1" applyFont="1" applyFill="1" applyBorder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0" fontId="54" fillId="0" borderId="20" xfId="0" applyFont="1" applyBorder="1" applyAlignment="1">
      <alignment horizontal="left" vertical="center" wrapText="1"/>
    </xf>
    <xf numFmtId="0" fontId="54" fillId="0" borderId="0" xfId="0" applyFont="1" applyAlignment="1">
      <alignment horizontal="left" vertical="center"/>
    </xf>
    <xf numFmtId="10" fontId="54" fillId="0" borderId="14" xfId="1" applyNumberFormat="1" applyFont="1" applyBorder="1" applyAlignment="1">
      <alignment horizontal="center" vertical="center"/>
    </xf>
    <xf numFmtId="164" fontId="54" fillId="0" borderId="20" xfId="0" applyNumberFormat="1" applyFont="1" applyBorder="1" applyAlignment="1">
      <alignment horizontal="center" vertical="center"/>
    </xf>
    <xf numFmtId="0" fontId="52" fillId="0" borderId="0" xfId="0" applyFont="1" applyAlignment="1">
      <alignment horizontal="left" vertical="center"/>
    </xf>
    <xf numFmtId="0" fontId="54" fillId="0" borderId="0" xfId="0" applyFont="1" applyAlignment="1">
      <alignment horizontal="left" vertical="center" wrapText="1"/>
    </xf>
    <xf numFmtId="10" fontId="52" fillId="7" borderId="14" xfId="1" applyNumberFormat="1" applyFont="1" applyFill="1" applyBorder="1" applyAlignment="1">
      <alignment horizontal="center" vertical="center"/>
    </xf>
    <xf numFmtId="164" fontId="52" fillId="7" borderId="20" xfId="0" applyNumberFormat="1" applyFont="1" applyFill="1" applyBorder="1" applyAlignment="1">
      <alignment horizontal="center" vertical="center"/>
    </xf>
    <xf numFmtId="0" fontId="54" fillId="0" borderId="20" xfId="0" applyFont="1" applyBorder="1" applyAlignment="1">
      <alignment horizontal="center" vertical="center" wrapText="1"/>
    </xf>
    <xf numFmtId="0" fontId="54" fillId="0" borderId="0" xfId="0" applyFont="1" applyAlignment="1">
      <alignment horizontal="center" vertical="center"/>
    </xf>
    <xf numFmtId="0" fontId="54" fillId="0" borderId="20" xfId="0" applyFont="1" applyBorder="1" applyAlignment="1">
      <alignment horizontal="center" vertical="center"/>
    </xf>
    <xf numFmtId="0" fontId="52" fillId="7" borderId="20" xfId="0" applyFont="1" applyFill="1" applyBorder="1" applyAlignment="1">
      <alignment horizontal="left" vertical="center" wrapText="1"/>
    </xf>
    <xf numFmtId="10" fontId="52" fillId="6" borderId="15" xfId="1" applyNumberFormat="1" applyFont="1" applyFill="1" applyBorder="1" applyAlignment="1">
      <alignment horizontal="center" vertical="center"/>
    </xf>
    <xf numFmtId="164" fontId="52" fillId="6" borderId="43" xfId="0" applyNumberFormat="1" applyFont="1" applyFill="1" applyBorder="1" applyAlignment="1">
      <alignment horizontal="center" vertical="center"/>
    </xf>
    <xf numFmtId="0" fontId="22" fillId="6" borderId="12" xfId="0" applyFont="1" applyFill="1" applyBorder="1" applyAlignment="1">
      <alignment horizontal="center" vertical="center"/>
    </xf>
    <xf numFmtId="0" fontId="22" fillId="6" borderId="59" xfId="0" applyFont="1" applyFill="1" applyBorder="1" applyAlignment="1">
      <alignment horizontal="center" vertical="center" wrapText="1"/>
    </xf>
    <xf numFmtId="0" fontId="22" fillId="6" borderId="59" xfId="0" applyFont="1" applyFill="1" applyBorder="1" applyAlignment="1">
      <alignment horizontal="center" vertical="center"/>
    </xf>
    <xf numFmtId="9" fontId="23" fillId="0" borderId="57" xfId="1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10" fontId="23" fillId="0" borderId="58" xfId="0" applyNumberFormat="1" applyFont="1" applyBorder="1" applyAlignment="1">
      <alignment horizontal="center" vertical="center"/>
    </xf>
    <xf numFmtId="10" fontId="23" fillId="0" borderId="57" xfId="0" applyNumberFormat="1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164" fontId="21" fillId="0" borderId="43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4" fillId="8" borderId="3" xfId="0" applyFont="1" applyFill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10" fontId="23" fillId="0" borderId="58" xfId="1" applyNumberFormat="1" applyFont="1" applyBorder="1" applyAlignment="1">
      <alignment horizontal="center" vertical="center"/>
    </xf>
    <xf numFmtId="10" fontId="23" fillId="0" borderId="57" xfId="1" applyNumberFormat="1" applyFont="1" applyBorder="1" applyAlignment="1">
      <alignment horizontal="center" vertical="center"/>
    </xf>
    <xf numFmtId="164" fontId="21" fillId="0" borderId="0" xfId="0" applyNumberFormat="1" applyFont="1" applyAlignment="1">
      <alignment vertical="center"/>
    </xf>
    <xf numFmtId="0" fontId="55" fillId="0" borderId="0" xfId="0" applyFont="1" applyAlignment="1">
      <alignment horizontal="center" wrapText="1"/>
    </xf>
    <xf numFmtId="0" fontId="31" fillId="4" borderId="4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 wrapText="1"/>
    </xf>
    <xf numFmtId="17" fontId="26" fillId="4" borderId="2" xfId="0" applyNumberFormat="1" applyFont="1" applyFill="1" applyBorder="1" applyAlignment="1">
      <alignment horizontal="center" vertical="center" wrapText="1"/>
    </xf>
    <xf numFmtId="8" fontId="29" fillId="4" borderId="20" xfId="0" applyNumberFormat="1" applyFont="1" applyFill="1" applyBorder="1" applyAlignment="1">
      <alignment horizontal="center" vertical="center" wrapText="1"/>
    </xf>
    <xf numFmtId="0" fontId="57" fillId="0" borderId="0" xfId="0" applyFont="1"/>
    <xf numFmtId="8" fontId="21" fillId="4" borderId="2" xfId="0" applyNumberFormat="1" applyFont="1" applyFill="1" applyBorder="1" applyAlignment="1">
      <alignment horizontal="center" vertical="center" wrapText="1"/>
    </xf>
    <xf numFmtId="164" fontId="21" fillId="4" borderId="2" xfId="0" applyNumberFormat="1" applyFont="1" applyFill="1" applyBorder="1" applyAlignment="1">
      <alignment horizontal="center" vertical="center" wrapText="1"/>
    </xf>
    <xf numFmtId="164" fontId="15" fillId="0" borderId="0" xfId="0" applyNumberFormat="1" applyFont="1" applyAlignment="1">
      <alignment vertical="center"/>
    </xf>
    <xf numFmtId="10" fontId="15" fillId="0" borderId="0" xfId="0" applyNumberFormat="1" applyFont="1" applyAlignment="1">
      <alignment vertical="center"/>
    </xf>
    <xf numFmtId="0" fontId="15" fillId="0" borderId="0" xfId="0" applyFont="1" applyAlignment="1">
      <alignment horizontal="right" vertical="center"/>
    </xf>
    <xf numFmtId="8" fontId="15" fillId="0" borderId="0" xfId="0" applyNumberFormat="1" applyFont="1" applyAlignment="1">
      <alignment horizontal="right" vertical="center"/>
    </xf>
    <xf numFmtId="0" fontId="22" fillId="0" borderId="0" xfId="0" applyFont="1" applyAlignment="1">
      <alignment horizontal="center" vertical="center" wrapText="1"/>
    </xf>
    <xf numFmtId="0" fontId="22" fillId="6" borderId="75" xfId="0" applyFont="1" applyFill="1" applyBorder="1" applyAlignment="1">
      <alignment horizontal="center" vertical="center" wrapText="1"/>
    </xf>
    <xf numFmtId="0" fontId="22" fillId="6" borderId="75" xfId="0" applyFont="1" applyFill="1" applyBorder="1" applyAlignment="1">
      <alignment vertical="center"/>
    </xf>
    <xf numFmtId="0" fontId="23" fillId="0" borderId="75" xfId="0" applyFont="1" applyBorder="1" applyAlignment="1">
      <alignment horizontal="center" vertical="center" wrapText="1"/>
    </xf>
    <xf numFmtId="0" fontId="23" fillId="0" borderId="75" xfId="0" applyFont="1" applyBorder="1" applyAlignment="1">
      <alignment horizontal="left" vertical="center" wrapText="1"/>
    </xf>
    <xf numFmtId="0" fontId="23" fillId="4" borderId="75" xfId="0" applyFont="1" applyFill="1" applyBorder="1"/>
    <xf numFmtId="0" fontId="23" fillId="0" borderId="75" xfId="0" applyFont="1" applyBorder="1"/>
    <xf numFmtId="0" fontId="24" fillId="0" borderId="75" xfId="0" applyFont="1" applyBorder="1" applyAlignment="1">
      <alignment vertical="center" wrapText="1"/>
    </xf>
    <xf numFmtId="0" fontId="23" fillId="9" borderId="75" xfId="0" applyFont="1" applyFill="1" applyBorder="1"/>
    <xf numFmtId="0" fontId="25" fillId="9" borderId="75" xfId="0" applyFont="1" applyFill="1" applyBorder="1" applyAlignment="1">
      <alignment horizontal="center" wrapText="1"/>
    </xf>
    <xf numFmtId="0" fontId="25" fillId="9" borderId="75" xfId="0" applyFont="1" applyFill="1" applyBorder="1" applyAlignment="1">
      <alignment horizontal="center" vertical="center" wrapText="1"/>
    </xf>
    <xf numFmtId="0" fontId="23" fillId="12" borderId="75" xfId="0" applyFont="1" applyFill="1" applyBorder="1" applyAlignment="1">
      <alignment horizontal="center" vertical="center" wrapText="1"/>
    </xf>
    <xf numFmtId="0" fontId="23" fillId="12" borderId="75" xfId="0" applyFont="1" applyFill="1" applyBorder="1" applyAlignment="1">
      <alignment vertical="center" wrapText="1"/>
    </xf>
    <xf numFmtId="164" fontId="23" fillId="12" borderId="75" xfId="0" applyNumberFormat="1" applyFont="1" applyFill="1" applyBorder="1" applyAlignment="1">
      <alignment horizontal="center" vertical="center"/>
    </xf>
    <xf numFmtId="0" fontId="23" fillId="13" borderId="75" xfId="0" applyFont="1" applyFill="1" applyBorder="1" applyAlignment="1">
      <alignment vertical="center" wrapText="1"/>
    </xf>
    <xf numFmtId="10" fontId="23" fillId="13" borderId="75" xfId="1" applyNumberFormat="1" applyFont="1" applyFill="1" applyBorder="1" applyAlignment="1">
      <alignment horizontal="center" vertical="center"/>
    </xf>
    <xf numFmtId="0" fontId="23" fillId="14" borderId="75" xfId="0" applyFont="1" applyFill="1" applyBorder="1" applyAlignment="1">
      <alignment vertical="center" wrapText="1"/>
    </xf>
    <xf numFmtId="164" fontId="23" fillId="14" borderId="75" xfId="0" applyNumberFormat="1" applyFont="1" applyFill="1" applyBorder="1" applyAlignment="1">
      <alignment horizontal="center" vertical="center"/>
    </xf>
    <xf numFmtId="0" fontId="23" fillId="15" borderId="75" xfId="0" applyFont="1" applyFill="1" applyBorder="1" applyAlignment="1">
      <alignment vertical="center" wrapText="1"/>
    </xf>
    <xf numFmtId="10" fontId="23" fillId="15" borderId="75" xfId="1" applyNumberFormat="1" applyFont="1" applyFill="1" applyBorder="1" applyAlignment="1">
      <alignment horizontal="center" vertical="center"/>
    </xf>
    <xf numFmtId="0" fontId="23" fillId="10" borderId="75" xfId="0" applyFont="1" applyFill="1" applyBorder="1" applyAlignment="1">
      <alignment horizontal="center" vertical="center" wrapText="1"/>
    </xf>
    <xf numFmtId="0" fontId="23" fillId="10" borderId="75" xfId="0" applyFont="1" applyFill="1" applyBorder="1" applyAlignment="1">
      <alignment vertical="center" wrapText="1"/>
    </xf>
    <xf numFmtId="164" fontId="23" fillId="10" borderId="75" xfId="0" applyNumberFormat="1" applyFont="1" applyFill="1" applyBorder="1" applyAlignment="1">
      <alignment horizontal="center" vertical="center"/>
    </xf>
    <xf numFmtId="0" fontId="23" fillId="11" borderId="75" xfId="0" applyFont="1" applyFill="1" applyBorder="1" applyAlignment="1">
      <alignment vertical="center" wrapText="1"/>
    </xf>
    <xf numFmtId="10" fontId="23" fillId="11" borderId="75" xfId="1" applyNumberFormat="1" applyFont="1" applyFill="1" applyBorder="1" applyAlignment="1">
      <alignment horizontal="center" vertical="center"/>
    </xf>
    <xf numFmtId="0" fontId="24" fillId="9" borderId="75" xfId="0" applyFont="1" applyFill="1" applyBorder="1" applyAlignment="1">
      <alignment vertical="center" wrapText="1"/>
    </xf>
    <xf numFmtId="8" fontId="23" fillId="12" borderId="75" xfId="0" applyNumberFormat="1" applyFont="1" applyFill="1" applyBorder="1" applyAlignment="1">
      <alignment horizontal="center" vertical="center" wrapText="1"/>
    </xf>
    <xf numFmtId="10" fontId="23" fillId="13" borderId="75" xfId="1" applyNumberFormat="1" applyFont="1" applyFill="1" applyBorder="1" applyAlignment="1">
      <alignment horizontal="center" vertical="center" wrapText="1"/>
    </xf>
    <xf numFmtId="8" fontId="23" fillId="14" borderId="75" xfId="0" applyNumberFormat="1" applyFont="1" applyFill="1" applyBorder="1"/>
    <xf numFmtId="0" fontId="23" fillId="15" borderId="75" xfId="0" applyFont="1" applyFill="1" applyBorder="1"/>
    <xf numFmtId="164" fontId="23" fillId="14" borderId="75" xfId="0" applyNumberFormat="1" applyFont="1" applyFill="1" applyBorder="1" applyAlignment="1">
      <alignment horizontal="center" vertical="center" wrapText="1"/>
    </xf>
    <xf numFmtId="10" fontId="23" fillId="11" borderId="75" xfId="1" applyNumberFormat="1" applyFont="1" applyFill="1" applyBorder="1" applyAlignment="1">
      <alignment horizontal="center" vertical="center" wrapText="1"/>
    </xf>
    <xf numFmtId="0" fontId="48" fillId="0" borderId="29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wrapText="1"/>
    </xf>
    <xf numFmtId="0" fontId="48" fillId="0" borderId="2" xfId="0" applyFont="1" applyBorder="1" applyAlignment="1">
      <alignment vertical="center" wrapText="1"/>
    </xf>
    <xf numFmtId="0" fontId="22" fillId="6" borderId="67" xfId="0" applyFont="1" applyFill="1" applyBorder="1" applyAlignment="1">
      <alignment horizontal="center" vertical="center" wrapText="1"/>
    </xf>
    <xf numFmtId="0" fontId="23" fillId="0" borderId="67" xfId="0" applyFont="1" applyBorder="1"/>
    <xf numFmtId="0" fontId="25" fillId="9" borderId="67" xfId="0" applyFont="1" applyFill="1" applyBorder="1" applyAlignment="1">
      <alignment horizontal="center" vertical="center" wrapText="1"/>
    </xf>
    <xf numFmtId="0" fontId="25" fillId="9" borderId="67" xfId="0" applyFont="1" applyFill="1" applyBorder="1" applyAlignment="1">
      <alignment horizontal="center" wrapText="1"/>
    </xf>
    <xf numFmtId="164" fontId="23" fillId="12" borderId="67" xfId="0" applyNumberFormat="1" applyFont="1" applyFill="1" applyBorder="1" applyAlignment="1">
      <alignment horizontal="center" vertical="center"/>
    </xf>
    <xf numFmtId="10" fontId="23" fillId="13" borderId="67" xfId="1" applyNumberFormat="1" applyFont="1" applyFill="1" applyBorder="1" applyAlignment="1">
      <alignment horizontal="center" vertical="center"/>
    </xf>
    <xf numFmtId="164" fontId="23" fillId="14" borderId="67" xfId="0" applyNumberFormat="1" applyFont="1" applyFill="1" applyBorder="1" applyAlignment="1">
      <alignment horizontal="center" vertical="center"/>
    </xf>
    <xf numFmtId="10" fontId="23" fillId="15" borderId="67" xfId="1" applyNumberFormat="1" applyFont="1" applyFill="1" applyBorder="1" applyAlignment="1">
      <alignment horizontal="center" vertical="center"/>
    </xf>
    <xf numFmtId="164" fontId="23" fillId="10" borderId="67" xfId="0" applyNumberFormat="1" applyFont="1" applyFill="1" applyBorder="1" applyAlignment="1">
      <alignment horizontal="center" vertical="center"/>
    </xf>
    <xf numFmtId="10" fontId="23" fillId="11" borderId="67" xfId="1" applyNumberFormat="1" applyFont="1" applyFill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3" fillId="3" borderId="0" xfId="0" applyFont="1" applyFill="1" applyAlignment="1">
      <alignment horizontal="center" vertical="center" wrapText="1"/>
    </xf>
    <xf numFmtId="0" fontId="23" fillId="3" borderId="0" xfId="0" applyFont="1" applyFill="1" applyAlignment="1">
      <alignment vertical="center" wrapText="1"/>
    </xf>
    <xf numFmtId="10" fontId="23" fillId="3" borderId="0" xfId="1" applyNumberFormat="1" applyFont="1" applyFill="1" applyBorder="1" applyAlignment="1">
      <alignment horizontal="center" vertical="center"/>
    </xf>
    <xf numFmtId="10" fontId="24" fillId="3" borderId="0" xfId="1" applyNumberFormat="1" applyFont="1" applyFill="1" applyBorder="1" applyAlignment="1">
      <alignment horizontal="center" vertical="center" wrapText="1"/>
    </xf>
    <xf numFmtId="0" fontId="15" fillId="3" borderId="0" xfId="0" applyFont="1" applyFill="1"/>
    <xf numFmtId="8" fontId="27" fillId="5" borderId="2" xfId="0" applyNumberFormat="1" applyFont="1" applyFill="1" applyBorder="1" applyAlignment="1">
      <alignment horizontal="center" vertical="center"/>
    </xf>
    <xf numFmtId="164" fontId="15" fillId="0" borderId="0" xfId="0" applyNumberFormat="1" applyFont="1"/>
    <xf numFmtId="164" fontId="26" fillId="0" borderId="0" xfId="0" applyNumberFormat="1" applyFont="1"/>
    <xf numFmtId="0" fontId="5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16" borderId="0" xfId="0" applyFont="1" applyFill="1" applyAlignment="1">
      <alignment horizontal="center" vertical="center"/>
    </xf>
    <xf numFmtId="0" fontId="12" fillId="17" borderId="75" xfId="0" applyFont="1" applyFill="1" applyBorder="1" applyAlignment="1">
      <alignment horizontal="center" vertical="center"/>
    </xf>
    <xf numFmtId="0" fontId="12" fillId="17" borderId="76" xfId="0" applyFont="1" applyFill="1" applyBorder="1" applyAlignment="1">
      <alignment horizontal="center" vertical="center"/>
    </xf>
    <xf numFmtId="17" fontId="12" fillId="17" borderId="8" xfId="0" applyNumberFormat="1" applyFont="1" applyFill="1" applyBorder="1" applyAlignment="1">
      <alignment horizontal="center" vertical="center"/>
    </xf>
    <xf numFmtId="0" fontId="12" fillId="17" borderId="3" xfId="0" applyFont="1" applyFill="1" applyBorder="1" applyAlignment="1">
      <alignment horizontal="center" vertical="center"/>
    </xf>
    <xf numFmtId="0" fontId="49" fillId="16" borderId="75" xfId="0" applyFont="1" applyFill="1" applyBorder="1" applyAlignment="1">
      <alignment horizontal="center" vertical="center"/>
    </xf>
    <xf numFmtId="0" fontId="10" fillId="16" borderId="75" xfId="0" applyFont="1" applyFill="1" applyBorder="1" applyAlignment="1">
      <alignment horizontal="center"/>
    </xf>
    <xf numFmtId="0" fontId="49" fillId="16" borderId="75" xfId="0" applyFont="1" applyFill="1" applyBorder="1" applyAlignment="1">
      <alignment horizontal="center"/>
    </xf>
    <xf numFmtId="0" fontId="12" fillId="17" borderId="8" xfId="0" applyFont="1" applyFill="1" applyBorder="1" applyAlignment="1">
      <alignment horizontal="center" vertical="center" wrapText="1"/>
    </xf>
    <xf numFmtId="0" fontId="12" fillId="17" borderId="8" xfId="0" applyFont="1" applyFill="1" applyBorder="1" applyAlignment="1">
      <alignment horizontal="center" vertical="center"/>
    </xf>
    <xf numFmtId="0" fontId="12" fillId="17" borderId="2" xfId="0" applyFont="1" applyFill="1" applyBorder="1" applyAlignment="1">
      <alignment horizontal="center" vertical="center" wrapText="1"/>
    </xf>
    <xf numFmtId="0" fontId="12" fillId="17" borderId="2" xfId="0" applyFont="1" applyFill="1" applyBorder="1" applyAlignment="1">
      <alignment horizontal="center" vertical="center"/>
    </xf>
    <xf numFmtId="0" fontId="12" fillId="17" borderId="2" xfId="0" quotePrefix="1" applyFont="1" applyFill="1" applyBorder="1" applyAlignment="1">
      <alignment horizontal="center" vertical="center" wrapText="1"/>
    </xf>
    <xf numFmtId="17" fontId="12" fillId="17" borderId="2" xfId="0" applyNumberFormat="1" applyFont="1" applyFill="1" applyBorder="1" applyAlignment="1">
      <alignment horizontal="center" vertical="center"/>
    </xf>
    <xf numFmtId="0" fontId="48" fillId="16" borderId="29" xfId="0" applyFont="1" applyFill="1" applyBorder="1" applyAlignment="1">
      <alignment horizontal="center" vertical="center"/>
    </xf>
    <xf numFmtId="0" fontId="58" fillId="0" borderId="2" xfId="0" applyFont="1" applyBorder="1" applyAlignment="1">
      <alignment vertical="center" wrapText="1"/>
    </xf>
    <xf numFmtId="10" fontId="27" fillId="16" borderId="2" xfId="1" applyNumberFormat="1" applyFont="1" applyFill="1" applyBorder="1" applyAlignment="1">
      <alignment horizontal="center" vertical="center"/>
    </xf>
    <xf numFmtId="10" fontId="4" fillId="16" borderId="2" xfId="1" applyNumberFormat="1" applyFont="1" applyFill="1" applyBorder="1" applyAlignment="1">
      <alignment horizontal="center" vertical="center"/>
    </xf>
    <xf numFmtId="10" fontId="40" fillId="16" borderId="20" xfId="8" applyNumberFormat="1" applyFont="1" applyFill="1" applyBorder="1" applyAlignment="1">
      <alignment horizontal="center" vertical="center"/>
    </xf>
    <xf numFmtId="10" fontId="40" fillId="16" borderId="2" xfId="4" applyNumberFormat="1" applyFont="1" applyFill="1" applyBorder="1" applyAlignment="1">
      <alignment horizontal="center" vertical="center"/>
    </xf>
    <xf numFmtId="10" fontId="40" fillId="16" borderId="2" xfId="8" applyNumberFormat="1" applyFont="1" applyFill="1" applyBorder="1" applyAlignment="1">
      <alignment horizontal="center" vertical="center"/>
    </xf>
    <xf numFmtId="8" fontId="21" fillId="16" borderId="2" xfId="0" applyNumberFormat="1" applyFont="1" applyFill="1" applyBorder="1" applyAlignment="1">
      <alignment horizontal="center" vertical="center" wrapText="1"/>
    </xf>
    <xf numFmtId="8" fontId="21" fillId="16" borderId="20" xfId="0" applyNumberFormat="1" applyFont="1" applyFill="1" applyBorder="1" applyAlignment="1">
      <alignment horizontal="center" vertical="center" wrapText="1"/>
    </xf>
    <xf numFmtId="0" fontId="49" fillId="0" borderId="0" xfId="0" applyFont="1"/>
    <xf numFmtId="0" fontId="59" fillId="18" borderId="4" xfId="0" applyFont="1" applyFill="1" applyBorder="1"/>
    <xf numFmtId="0" fontId="10" fillId="16" borderId="2" xfId="0" applyFont="1" applyFill="1" applyBorder="1"/>
    <xf numFmtId="0" fontId="10" fillId="16" borderId="4" xfId="0" applyFont="1" applyFill="1" applyBorder="1"/>
    <xf numFmtId="0" fontId="59" fillId="0" borderId="0" xfId="0" applyFont="1"/>
    <xf numFmtId="8" fontId="11" fillId="19" borderId="69" xfId="0" applyNumberFormat="1" applyFont="1" applyFill="1" applyBorder="1"/>
    <xf numFmtId="8" fontId="11" fillId="0" borderId="0" xfId="0" applyNumberFormat="1" applyFont="1"/>
    <xf numFmtId="0" fontId="10" fillId="0" borderId="58" xfId="0" applyFont="1" applyBorder="1"/>
    <xf numFmtId="0" fontId="21" fillId="16" borderId="2" xfId="0" applyFont="1" applyFill="1" applyBorder="1" applyAlignment="1">
      <alignment horizontal="center" vertical="center"/>
    </xf>
    <xf numFmtId="17" fontId="21" fillId="16" borderId="2" xfId="0" applyNumberFormat="1" applyFont="1" applyFill="1" applyBorder="1" applyAlignment="1">
      <alignment horizontal="center" vertical="center"/>
    </xf>
    <xf numFmtId="0" fontId="21" fillId="16" borderId="16" xfId="0" quotePrefix="1" applyFont="1" applyFill="1" applyBorder="1" applyAlignment="1">
      <alignment horizontal="center" vertical="center"/>
    </xf>
    <xf numFmtId="0" fontId="21" fillId="16" borderId="16" xfId="0" applyFont="1" applyFill="1" applyBorder="1" applyAlignment="1">
      <alignment horizontal="center" vertical="center"/>
    </xf>
    <xf numFmtId="17" fontId="21" fillId="16" borderId="16" xfId="0" applyNumberFormat="1" applyFont="1" applyFill="1" applyBorder="1" applyAlignment="1">
      <alignment horizontal="center" vertical="center"/>
    </xf>
    <xf numFmtId="164" fontId="21" fillId="16" borderId="2" xfId="0" applyNumberFormat="1" applyFont="1" applyFill="1" applyBorder="1" applyAlignment="1">
      <alignment horizontal="center" vertical="center"/>
    </xf>
    <xf numFmtId="164" fontId="21" fillId="16" borderId="16" xfId="0" applyNumberFormat="1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/>
    </xf>
    <xf numFmtId="17" fontId="12" fillId="16" borderId="2" xfId="0" applyNumberFormat="1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 wrapText="1"/>
    </xf>
    <xf numFmtId="17" fontId="12" fillId="16" borderId="2" xfId="0" applyNumberFormat="1" applyFont="1" applyFill="1" applyBorder="1" applyAlignment="1">
      <alignment horizontal="center" vertical="center" wrapText="1"/>
    </xf>
    <xf numFmtId="0" fontId="48" fillId="16" borderId="2" xfId="0" applyFont="1" applyFill="1" applyBorder="1" applyAlignment="1">
      <alignment horizontal="center" vertical="center"/>
    </xf>
    <xf numFmtId="0" fontId="48" fillId="16" borderId="2" xfId="0" applyFont="1" applyFill="1" applyBorder="1" applyAlignment="1">
      <alignment horizontal="center" vertical="center" wrapText="1"/>
    </xf>
    <xf numFmtId="17" fontId="48" fillId="16" borderId="2" xfId="0" applyNumberFormat="1" applyFont="1" applyFill="1" applyBorder="1" applyAlignment="1">
      <alignment horizontal="center" vertical="center" wrapText="1"/>
    </xf>
    <xf numFmtId="0" fontId="12" fillId="16" borderId="2" xfId="0" quotePrefix="1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right" vertical="center"/>
    </xf>
    <xf numFmtId="0" fontId="7" fillId="2" borderId="41" xfId="0" applyFont="1" applyFill="1" applyBorder="1" applyAlignment="1">
      <alignment horizontal="right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38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left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5" xfId="0" applyFont="1" applyFill="1" applyBorder="1" applyAlignment="1">
      <alignment horizontal="left" vertical="center"/>
    </xf>
    <xf numFmtId="0" fontId="6" fillId="8" borderId="9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left" vertical="center"/>
    </xf>
    <xf numFmtId="0" fontId="6" fillId="8" borderId="3" xfId="0" applyFont="1" applyFill="1" applyBorder="1" applyAlignment="1">
      <alignment horizontal="left" vertical="center"/>
    </xf>
    <xf numFmtId="0" fontId="7" fillId="7" borderId="29" xfId="0" applyFont="1" applyFill="1" applyBorder="1" applyAlignment="1">
      <alignment horizontal="right" vertical="center"/>
    </xf>
    <xf numFmtId="0" fontId="7" fillId="7" borderId="2" xfId="0" applyFont="1" applyFill="1" applyBorder="1" applyAlignment="1">
      <alignment horizontal="right" vertical="center"/>
    </xf>
    <xf numFmtId="0" fontId="28" fillId="0" borderId="29" xfId="0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7" fillId="6" borderId="32" xfId="0" applyFont="1" applyFill="1" applyBorder="1" applyAlignment="1">
      <alignment horizontal="right" vertical="center"/>
    </xf>
    <xf numFmtId="0" fontId="7" fillId="6" borderId="33" xfId="0" applyFont="1" applyFill="1" applyBorder="1" applyAlignment="1">
      <alignment horizontal="right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27" xfId="0" applyFont="1" applyFill="1" applyBorder="1" applyAlignment="1">
      <alignment horizontal="center" vertical="center"/>
    </xf>
    <xf numFmtId="0" fontId="7" fillId="6" borderId="28" xfId="0" applyFont="1" applyFill="1" applyBorder="1" applyAlignment="1">
      <alignment horizontal="center" vertical="center"/>
    </xf>
    <xf numFmtId="0" fontId="23" fillId="10" borderId="14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12" borderId="17" xfId="0" applyFont="1" applyFill="1" applyBorder="1" applyAlignment="1">
      <alignment horizontal="center" vertical="center" wrapText="1"/>
    </xf>
    <xf numFmtId="0" fontId="23" fillId="12" borderId="14" xfId="0" applyFont="1" applyFill="1" applyBorder="1" applyAlignment="1">
      <alignment horizontal="center" vertical="center" wrapText="1"/>
    </xf>
    <xf numFmtId="0" fontId="23" fillId="14" borderId="14" xfId="0" applyFont="1" applyFill="1" applyBorder="1" applyAlignment="1">
      <alignment horizontal="center" vertical="center" wrapText="1"/>
    </xf>
    <xf numFmtId="0" fontId="22" fillId="6" borderId="17" xfId="0" applyFont="1" applyFill="1" applyBorder="1" applyAlignment="1">
      <alignment horizontal="center" vertical="center" wrapText="1"/>
    </xf>
    <xf numFmtId="0" fontId="22" fillId="6" borderId="15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left" wrapText="1"/>
    </xf>
    <xf numFmtId="0" fontId="9" fillId="2" borderId="46" xfId="0" applyFont="1" applyFill="1" applyBorder="1" applyAlignment="1">
      <alignment horizontal="center"/>
    </xf>
    <xf numFmtId="0" fontId="9" fillId="2" borderId="47" xfId="0" applyFont="1" applyFill="1" applyBorder="1" applyAlignment="1">
      <alignment horizontal="center"/>
    </xf>
    <xf numFmtId="0" fontId="9" fillId="2" borderId="48" xfId="0" applyFont="1" applyFill="1" applyBorder="1" applyAlignment="1">
      <alignment horizontal="center"/>
    </xf>
    <xf numFmtId="0" fontId="22" fillId="6" borderId="18" xfId="0" applyFont="1" applyFill="1" applyBorder="1" applyAlignment="1">
      <alignment horizontal="center"/>
    </xf>
    <xf numFmtId="0" fontId="22" fillId="6" borderId="19" xfId="0" applyFont="1" applyFill="1" applyBorder="1" applyAlignment="1">
      <alignment horizontal="center"/>
    </xf>
    <xf numFmtId="0" fontId="23" fillId="0" borderId="17" xfId="0" applyFont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23" fillId="0" borderId="0" xfId="0" applyFont="1" applyAlignment="1">
      <alignment horizontal="left" wrapText="1"/>
    </xf>
    <xf numFmtId="0" fontId="23" fillId="0" borderId="75" xfId="0" applyFont="1" applyBorder="1" applyAlignment="1">
      <alignment horizontal="center" vertical="center" wrapText="1"/>
    </xf>
    <xf numFmtId="0" fontId="23" fillId="12" borderId="75" xfId="0" applyFont="1" applyFill="1" applyBorder="1" applyAlignment="1">
      <alignment horizontal="center" vertical="center" wrapText="1"/>
    </xf>
    <xf numFmtId="0" fontId="23" fillId="14" borderId="75" xfId="0" applyFont="1" applyFill="1" applyBorder="1" applyAlignment="1">
      <alignment horizontal="center" vertical="center" wrapText="1"/>
    </xf>
    <xf numFmtId="0" fontId="22" fillId="6" borderId="75" xfId="0" applyFont="1" applyFill="1" applyBorder="1" applyAlignment="1">
      <alignment horizontal="center" vertical="center" wrapText="1"/>
    </xf>
    <xf numFmtId="0" fontId="23" fillId="10" borderId="75" xfId="0" applyFont="1" applyFill="1" applyBorder="1" applyAlignment="1">
      <alignment horizontal="center" vertical="center" wrapText="1"/>
    </xf>
    <xf numFmtId="0" fontId="23" fillId="0" borderId="77" xfId="0" applyFont="1" applyBorder="1" applyAlignment="1">
      <alignment horizontal="center" vertical="center" wrapText="1"/>
    </xf>
    <xf numFmtId="0" fontId="23" fillId="0" borderId="81" xfId="0" applyFont="1" applyBorder="1" applyAlignment="1">
      <alignment horizontal="center" vertical="center" wrapText="1"/>
    </xf>
    <xf numFmtId="0" fontId="23" fillId="0" borderId="78" xfId="0" applyFont="1" applyBorder="1" applyAlignment="1">
      <alignment horizontal="center" vertical="center" wrapText="1"/>
    </xf>
    <xf numFmtId="0" fontId="22" fillId="6" borderId="79" xfId="0" applyFont="1" applyFill="1" applyBorder="1" applyAlignment="1">
      <alignment horizontal="center"/>
    </xf>
    <xf numFmtId="0" fontId="22" fillId="6" borderId="0" xfId="0" applyFont="1" applyFill="1" applyAlignment="1">
      <alignment horizontal="center"/>
    </xf>
    <xf numFmtId="0" fontId="27" fillId="0" borderId="73" xfId="0" applyFont="1" applyBorder="1" applyAlignment="1">
      <alignment horizontal="center" vertical="center" textRotation="255"/>
    </xf>
    <xf numFmtId="0" fontId="27" fillId="0" borderId="74" xfId="0" applyFont="1" applyBorder="1" applyAlignment="1">
      <alignment horizontal="center" vertical="center" textRotation="255"/>
    </xf>
    <xf numFmtId="0" fontId="27" fillId="0" borderId="79" xfId="0" applyFont="1" applyBorder="1" applyAlignment="1">
      <alignment horizontal="center" vertical="center" textRotation="255"/>
    </xf>
    <xf numFmtId="0" fontId="27" fillId="0" borderId="80" xfId="0" applyFont="1" applyBorder="1" applyAlignment="1">
      <alignment horizontal="center" vertical="center" textRotation="255"/>
    </xf>
    <xf numFmtId="0" fontId="27" fillId="0" borderId="72" xfId="0" applyFont="1" applyBorder="1" applyAlignment="1">
      <alignment horizontal="center" vertical="center" textRotation="255"/>
    </xf>
    <xf numFmtId="0" fontId="27" fillId="0" borderId="71" xfId="0" applyFont="1" applyBorder="1" applyAlignment="1">
      <alignment horizontal="center" vertical="center" textRotation="255"/>
    </xf>
    <xf numFmtId="0" fontId="22" fillId="6" borderId="75" xfId="0" applyFont="1" applyFill="1" applyBorder="1" applyAlignment="1">
      <alignment horizontal="center" vertical="center"/>
    </xf>
    <xf numFmtId="164" fontId="22" fillId="6" borderId="46" xfId="0" applyNumberFormat="1" applyFont="1" applyFill="1" applyBorder="1" applyAlignment="1">
      <alignment horizontal="center" vertical="center"/>
    </xf>
    <xf numFmtId="164" fontId="22" fillId="6" borderId="48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2" fillId="6" borderId="5" xfId="0" applyFont="1" applyFill="1" applyBorder="1" applyAlignment="1">
      <alignment horizontal="center" vertical="center"/>
    </xf>
    <xf numFmtId="0" fontId="22" fillId="6" borderId="6" xfId="0" applyFont="1" applyFill="1" applyBorder="1" applyAlignment="1">
      <alignment horizontal="center" vertical="center"/>
    </xf>
    <xf numFmtId="2" fontId="22" fillId="6" borderId="64" xfId="1" applyNumberFormat="1" applyFont="1" applyFill="1" applyBorder="1" applyAlignment="1">
      <alignment horizontal="center" vertical="center"/>
    </xf>
    <xf numFmtId="2" fontId="22" fillId="6" borderId="22" xfId="1" applyNumberFormat="1" applyFont="1" applyFill="1" applyBorder="1" applyAlignment="1">
      <alignment horizontal="center" vertical="center"/>
    </xf>
    <xf numFmtId="17" fontId="29" fillId="16" borderId="66" xfId="0" applyNumberFormat="1" applyFont="1" applyFill="1" applyBorder="1" applyAlignment="1">
      <alignment horizontal="center" vertical="center"/>
    </xf>
    <xf numFmtId="0" fontId="29" fillId="16" borderId="51" xfId="0" applyFont="1" applyFill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29" fillId="16" borderId="14" xfId="0" applyFont="1" applyFill="1" applyBorder="1" applyAlignment="1">
      <alignment horizontal="center" vertical="center"/>
    </xf>
    <xf numFmtId="0" fontId="29" fillId="16" borderId="20" xfId="0" applyFont="1" applyFill="1" applyBorder="1" applyAlignment="1">
      <alignment horizontal="center" vertical="center"/>
    </xf>
    <xf numFmtId="164" fontId="29" fillId="16" borderId="15" xfId="0" applyNumberFormat="1" applyFont="1" applyFill="1" applyBorder="1" applyAlignment="1">
      <alignment horizontal="center" vertical="center"/>
    </xf>
    <xf numFmtId="164" fontId="29" fillId="16" borderId="43" xfId="0" applyNumberFormat="1" applyFont="1" applyFill="1" applyBorder="1" applyAlignment="1">
      <alignment horizontal="center" vertical="center"/>
    </xf>
    <xf numFmtId="0" fontId="29" fillId="16" borderId="14" xfId="0" quotePrefix="1" applyFont="1" applyFill="1" applyBorder="1" applyAlignment="1">
      <alignment horizontal="center" vertical="center"/>
    </xf>
    <xf numFmtId="0" fontId="29" fillId="16" borderId="66" xfId="0" quotePrefix="1" applyFont="1" applyFill="1" applyBorder="1" applyAlignment="1">
      <alignment horizontal="center" vertical="center"/>
    </xf>
    <xf numFmtId="0" fontId="17" fillId="6" borderId="14" xfId="0" applyFont="1" applyFill="1" applyBorder="1" applyAlignment="1">
      <alignment horizontal="right" vertical="center"/>
    </xf>
    <xf numFmtId="0" fontId="17" fillId="6" borderId="20" xfId="0" applyFont="1" applyFill="1" applyBorder="1" applyAlignment="1">
      <alignment horizontal="right" vertical="center"/>
    </xf>
    <xf numFmtId="0" fontId="17" fillId="6" borderId="66" xfId="0" applyFont="1" applyFill="1" applyBorder="1" applyAlignment="1">
      <alignment horizontal="right" vertical="center"/>
    </xf>
    <xf numFmtId="0" fontId="17" fillId="6" borderId="51" xfId="0" applyFont="1" applyFill="1" applyBorder="1" applyAlignment="1">
      <alignment horizontal="right" vertical="center"/>
    </xf>
    <xf numFmtId="0" fontId="17" fillId="6" borderId="15" xfId="0" applyFont="1" applyFill="1" applyBorder="1" applyAlignment="1">
      <alignment horizontal="right" vertical="center"/>
    </xf>
    <xf numFmtId="0" fontId="17" fillId="6" borderId="43" xfId="0" applyFont="1" applyFill="1" applyBorder="1" applyAlignment="1">
      <alignment horizontal="right" vertical="center"/>
    </xf>
    <xf numFmtId="0" fontId="17" fillId="6" borderId="17" xfId="0" applyFont="1" applyFill="1" applyBorder="1" applyAlignment="1">
      <alignment horizontal="right" vertical="center"/>
    </xf>
    <xf numFmtId="0" fontId="17" fillId="6" borderId="19" xfId="0" applyFont="1" applyFill="1" applyBorder="1" applyAlignment="1">
      <alignment horizontal="right" vertical="center"/>
    </xf>
    <xf numFmtId="0" fontId="22" fillId="6" borderId="61" xfId="0" applyFont="1" applyFill="1" applyBorder="1" applyAlignment="1">
      <alignment horizontal="right" vertical="center"/>
    </xf>
    <xf numFmtId="0" fontId="22" fillId="6" borderId="13" xfId="0" applyFont="1" applyFill="1" applyBorder="1" applyAlignment="1">
      <alignment horizontal="right" vertical="center"/>
    </xf>
    <xf numFmtId="0" fontId="52" fillId="6" borderId="62" xfId="0" applyFont="1" applyFill="1" applyBorder="1" applyAlignment="1">
      <alignment horizontal="center" vertical="center"/>
    </xf>
    <xf numFmtId="0" fontId="52" fillId="6" borderId="63" xfId="0" applyFont="1" applyFill="1" applyBorder="1" applyAlignment="1">
      <alignment horizontal="center" vertical="center"/>
    </xf>
    <xf numFmtId="0" fontId="23" fillId="0" borderId="57" xfId="0" applyFont="1" applyBorder="1" applyAlignment="1">
      <alignment horizontal="left" vertical="center" wrapText="1"/>
    </xf>
    <xf numFmtId="0" fontId="23" fillId="0" borderId="58" xfId="0" applyFont="1" applyBorder="1" applyAlignment="1">
      <alignment horizontal="left" vertical="center" wrapText="1"/>
    </xf>
    <xf numFmtId="0" fontId="52" fillId="7" borderId="14" xfId="0" applyFont="1" applyFill="1" applyBorder="1" applyAlignment="1">
      <alignment horizontal="right" vertical="center"/>
    </xf>
    <xf numFmtId="0" fontId="52" fillId="7" borderId="20" xfId="0" applyFont="1" applyFill="1" applyBorder="1" applyAlignment="1">
      <alignment horizontal="right" vertical="center"/>
    </xf>
    <xf numFmtId="0" fontId="52" fillId="6" borderId="15" xfId="0" applyFont="1" applyFill="1" applyBorder="1" applyAlignment="1">
      <alignment horizontal="right" vertical="center"/>
    </xf>
    <xf numFmtId="0" fontId="52" fillId="6" borderId="43" xfId="0" applyFont="1" applyFill="1" applyBorder="1" applyAlignment="1">
      <alignment horizontal="right" vertical="center"/>
    </xf>
    <xf numFmtId="0" fontId="23" fillId="0" borderId="64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left" vertical="center" wrapText="1"/>
    </xf>
    <xf numFmtId="0" fontId="23" fillId="0" borderId="65" xfId="0" applyFont="1" applyBorder="1" applyAlignment="1">
      <alignment horizontal="left" vertical="center" wrapText="1"/>
    </xf>
    <xf numFmtId="0" fontId="23" fillId="0" borderId="60" xfId="0" applyFont="1" applyBorder="1" applyAlignment="1">
      <alignment horizontal="left" vertical="center" wrapText="1"/>
    </xf>
    <xf numFmtId="0" fontId="7" fillId="6" borderId="2" xfId="0" applyFont="1" applyFill="1" applyBorder="1" applyAlignment="1">
      <alignment horizontal="center" vertical="center"/>
    </xf>
    <xf numFmtId="0" fontId="7" fillId="6" borderId="62" xfId="0" applyFont="1" applyFill="1" applyBorder="1" applyAlignment="1">
      <alignment horizontal="center" vertical="center" wrapText="1"/>
    </xf>
    <xf numFmtId="0" fontId="7" fillId="6" borderId="68" xfId="0" applyFont="1" applyFill="1" applyBorder="1" applyAlignment="1">
      <alignment horizontal="center" vertical="center" wrapText="1"/>
    </xf>
    <xf numFmtId="0" fontId="7" fillId="6" borderId="63" xfId="0" applyFont="1" applyFill="1" applyBorder="1" applyAlignment="1">
      <alignment horizontal="center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 vertical="center" wrapText="1"/>
    </xf>
    <xf numFmtId="0" fontId="23" fillId="0" borderId="14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23" fillId="0" borderId="2" xfId="0" applyFont="1" applyBorder="1" applyAlignment="1">
      <alignment vertical="center"/>
    </xf>
    <xf numFmtId="0" fontId="23" fillId="0" borderId="20" xfId="0" applyFont="1" applyBorder="1" applyAlignment="1">
      <alignment vertical="center"/>
    </xf>
    <xf numFmtId="0" fontId="23" fillId="0" borderId="20" xfId="0" applyFont="1" applyBorder="1" applyAlignment="1">
      <alignment vertical="center" wrapText="1"/>
    </xf>
    <xf numFmtId="0" fontId="23" fillId="0" borderId="0" xfId="0" applyFont="1" applyAlignment="1">
      <alignment horizontal="left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0" xfId="0" applyFont="1" applyFill="1" applyAlignment="1">
      <alignment horizontal="center" vertical="center" wrapText="1"/>
    </xf>
    <xf numFmtId="0" fontId="17" fillId="7" borderId="58" xfId="0" applyFont="1" applyFill="1" applyBorder="1" applyAlignment="1">
      <alignment horizontal="center" vertical="center" wrapText="1"/>
    </xf>
    <xf numFmtId="0" fontId="7" fillId="6" borderId="54" xfId="0" applyFont="1" applyFill="1" applyBorder="1" applyAlignment="1">
      <alignment horizontal="center" vertical="center" wrapText="1"/>
    </xf>
    <xf numFmtId="0" fontId="7" fillId="6" borderId="55" xfId="0" applyFont="1" applyFill="1" applyBorder="1" applyAlignment="1">
      <alignment horizontal="center" vertical="center" wrapText="1"/>
    </xf>
    <xf numFmtId="0" fontId="7" fillId="6" borderId="56" xfId="0" applyFont="1" applyFill="1" applyBorder="1" applyAlignment="1">
      <alignment horizontal="center" vertical="center" wrapText="1"/>
    </xf>
    <xf numFmtId="8" fontId="11" fillId="19" borderId="11" xfId="0" applyNumberFormat="1" applyFont="1" applyFill="1" applyBorder="1" applyAlignment="1">
      <alignment horizontal="center"/>
    </xf>
    <xf numFmtId="8" fontId="11" fillId="19" borderId="0" xfId="0" applyNumberFormat="1" applyFont="1" applyFill="1" applyAlignment="1">
      <alignment horizontal="center"/>
    </xf>
    <xf numFmtId="0" fontId="11" fillId="19" borderId="52" xfId="0" applyFont="1" applyFill="1" applyBorder="1" applyAlignment="1">
      <alignment horizontal="left"/>
    </xf>
    <xf numFmtId="0" fontId="11" fillId="19" borderId="53" xfId="0" applyFont="1" applyFill="1" applyBorder="1" applyAlignment="1">
      <alignment horizontal="left"/>
    </xf>
    <xf numFmtId="8" fontId="11" fillId="19" borderId="69" xfId="0" applyNumberFormat="1" applyFont="1" applyFill="1" applyBorder="1" applyAlignment="1">
      <alignment horizontal="center"/>
    </xf>
    <xf numFmtId="8" fontId="11" fillId="19" borderId="70" xfId="0" applyNumberFormat="1" applyFont="1" applyFill="1" applyBorder="1" applyAlignment="1">
      <alignment horizontal="center"/>
    </xf>
    <xf numFmtId="8" fontId="11" fillId="19" borderId="53" xfId="0" applyNumberFormat="1" applyFont="1" applyFill="1" applyBorder="1" applyAlignment="1">
      <alignment horizontal="center"/>
    </xf>
    <xf numFmtId="0" fontId="11" fillId="19" borderId="57" xfId="0" applyFont="1" applyFill="1" applyBorder="1" applyAlignment="1">
      <alignment horizontal="center"/>
    </xf>
    <xf numFmtId="0" fontId="11" fillId="19" borderId="0" xfId="0" applyFont="1" applyFill="1" applyAlignment="1">
      <alignment horizontal="center"/>
    </xf>
    <xf numFmtId="0" fontId="11" fillId="19" borderId="12" xfId="0" applyFont="1" applyFill="1" applyBorder="1" applyAlignment="1">
      <alignment horizontal="center"/>
    </xf>
    <xf numFmtId="0" fontId="11" fillId="19" borderId="13" xfId="0" applyFont="1" applyFill="1" applyBorder="1" applyAlignment="1">
      <alignment horizontal="center"/>
    </xf>
    <xf numFmtId="0" fontId="11" fillId="19" borderId="59" xfId="0" applyFont="1" applyFill="1" applyBorder="1" applyAlignment="1">
      <alignment horizontal="center"/>
    </xf>
    <xf numFmtId="0" fontId="59" fillId="20" borderId="2" xfId="0" applyFont="1" applyFill="1" applyBorder="1" applyAlignment="1">
      <alignment horizontal="center" vertical="center"/>
    </xf>
    <xf numFmtId="0" fontId="11" fillId="20" borderId="2" xfId="0" applyFont="1" applyFill="1" applyBorder="1" applyAlignment="1">
      <alignment horizontal="center"/>
    </xf>
    <xf numFmtId="0" fontId="59" fillId="18" borderId="11" xfId="0" applyFont="1" applyFill="1" applyBorder="1" applyAlignment="1">
      <alignment horizontal="center"/>
    </xf>
    <xf numFmtId="0" fontId="59" fillId="18" borderId="0" xfId="0" applyFont="1" applyFill="1" applyAlignment="1">
      <alignment horizontal="center"/>
    </xf>
    <xf numFmtId="0" fontId="19" fillId="0" borderId="66" xfId="0" applyFont="1" applyBorder="1" applyAlignment="1">
      <alignment horizontal="left"/>
    </xf>
    <xf numFmtId="0" fontId="19" fillId="0" borderId="3" xfId="0" applyFont="1" applyBorder="1" applyAlignment="1">
      <alignment horizontal="left"/>
    </xf>
    <xf numFmtId="0" fontId="9" fillId="2" borderId="57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59" fillId="18" borderId="4" xfId="0" applyFont="1" applyFill="1" applyBorder="1" applyAlignment="1">
      <alignment horizontal="center" vertical="center"/>
    </xf>
    <xf numFmtId="0" fontId="59" fillId="18" borderId="7" xfId="0" applyFont="1" applyFill="1" applyBorder="1" applyAlignment="1">
      <alignment horizontal="center" vertical="center"/>
    </xf>
    <xf numFmtId="8" fontId="11" fillId="19" borderId="82" xfId="0" applyNumberFormat="1" applyFont="1" applyFill="1" applyBorder="1" applyAlignment="1">
      <alignment horizontal="center" vertical="center"/>
    </xf>
    <xf numFmtId="8" fontId="11" fillId="19" borderId="21" xfId="0" applyNumberFormat="1" applyFont="1" applyFill="1" applyBorder="1" applyAlignment="1">
      <alignment horizontal="center" vertical="center"/>
    </xf>
    <xf numFmtId="8" fontId="11" fillId="19" borderId="22" xfId="0" applyNumberFormat="1" applyFont="1" applyFill="1" applyBorder="1" applyAlignment="1">
      <alignment horizontal="center" vertical="center"/>
    </xf>
    <xf numFmtId="0" fontId="59" fillId="16" borderId="4" xfId="0" applyFont="1" applyFill="1" applyBorder="1" applyAlignment="1">
      <alignment horizontal="center" vertical="center"/>
    </xf>
    <xf numFmtId="0" fontId="59" fillId="16" borderId="7" xfId="0" applyFont="1" applyFill="1" applyBorder="1" applyAlignment="1">
      <alignment horizontal="center" vertical="center"/>
    </xf>
    <xf numFmtId="0" fontId="59" fillId="16" borderId="3" xfId="0" applyFont="1" applyFill="1" applyBorder="1" applyAlignment="1">
      <alignment horizontal="center" vertical="center"/>
    </xf>
    <xf numFmtId="0" fontId="56" fillId="16" borderId="4" xfId="0" applyFont="1" applyFill="1" applyBorder="1" applyAlignment="1">
      <alignment horizontal="center"/>
    </xf>
    <xf numFmtId="0" fontId="56" fillId="16" borderId="7" xfId="0" applyFont="1" applyFill="1" applyBorder="1" applyAlignment="1">
      <alignment horizontal="center"/>
    </xf>
    <xf numFmtId="0" fontId="56" fillId="16" borderId="3" xfId="0" applyFont="1" applyFill="1" applyBorder="1" applyAlignment="1">
      <alignment horizontal="center"/>
    </xf>
    <xf numFmtId="0" fontId="59" fillId="20" borderId="4" xfId="0" applyFont="1" applyFill="1" applyBorder="1" applyAlignment="1">
      <alignment horizontal="center" vertical="center"/>
    </xf>
    <xf numFmtId="0" fontId="59" fillId="20" borderId="7" xfId="0" applyFont="1" applyFill="1" applyBorder="1" applyAlignment="1">
      <alignment horizontal="center" vertical="center"/>
    </xf>
    <xf numFmtId="0" fontId="56" fillId="0" borderId="66" xfId="0" applyFont="1" applyBorder="1" applyAlignment="1">
      <alignment horizontal="left"/>
    </xf>
    <xf numFmtId="0" fontId="56" fillId="0" borderId="3" xfId="0" applyFont="1" applyBorder="1" applyAlignment="1">
      <alignment horizontal="left"/>
    </xf>
    <xf numFmtId="0" fontId="56" fillId="20" borderId="4" xfId="0" applyFont="1" applyFill="1" applyBorder="1" applyAlignment="1">
      <alignment horizontal="center"/>
    </xf>
    <xf numFmtId="0" fontId="56" fillId="20" borderId="7" xfId="0" applyFont="1" applyFill="1" applyBorder="1" applyAlignment="1">
      <alignment horizontal="center"/>
    </xf>
    <xf numFmtId="0" fontId="56" fillId="0" borderId="0" xfId="0" applyFont="1" applyAlignment="1">
      <alignment horizontal="center"/>
    </xf>
    <xf numFmtId="0" fontId="56" fillId="20" borderId="2" xfId="0" applyFont="1" applyFill="1" applyBorder="1" applyAlignment="1">
      <alignment horizontal="center"/>
    </xf>
    <xf numFmtId="0" fontId="59" fillId="18" borderId="66" xfId="0" applyFont="1" applyFill="1" applyBorder="1" applyAlignment="1">
      <alignment horizontal="left"/>
    </xf>
    <xf numFmtId="0" fontId="59" fillId="18" borderId="3" xfId="0" applyFont="1" applyFill="1" applyBorder="1" applyAlignment="1">
      <alignment horizontal="left"/>
    </xf>
    <xf numFmtId="0" fontId="59" fillId="18" borderId="4" xfId="0" applyFont="1" applyFill="1" applyBorder="1" applyAlignment="1">
      <alignment horizontal="center"/>
    </xf>
    <xf numFmtId="0" fontId="59" fillId="18" borderId="7" xfId="0" applyFont="1" applyFill="1" applyBorder="1" applyAlignment="1">
      <alignment horizontal="center"/>
    </xf>
    <xf numFmtId="0" fontId="59" fillId="18" borderId="3" xfId="0" applyFont="1" applyFill="1" applyBorder="1" applyAlignment="1">
      <alignment horizontal="center"/>
    </xf>
    <xf numFmtId="0" fontId="59" fillId="20" borderId="3" xfId="0" applyFont="1" applyFill="1" applyBorder="1" applyAlignment="1">
      <alignment horizontal="center" vertical="center"/>
    </xf>
    <xf numFmtId="0" fontId="56" fillId="20" borderId="3" xfId="0" applyFont="1" applyFill="1" applyBorder="1" applyAlignment="1">
      <alignment horizontal="center"/>
    </xf>
    <xf numFmtId="0" fontId="56" fillId="0" borderId="4" xfId="0" applyFont="1" applyBorder="1" applyAlignment="1">
      <alignment horizontal="center"/>
    </xf>
    <xf numFmtId="0" fontId="56" fillId="0" borderId="7" xfId="0" applyFont="1" applyBorder="1" applyAlignment="1">
      <alignment horizontal="center"/>
    </xf>
    <xf numFmtId="0" fontId="56" fillId="0" borderId="3" xfId="0" applyFont="1" applyBorder="1" applyAlignment="1">
      <alignment horizontal="center"/>
    </xf>
    <xf numFmtId="0" fontId="56" fillId="0" borderId="11" xfId="0" applyFont="1" applyBorder="1" applyAlignment="1">
      <alignment horizontal="center"/>
    </xf>
    <xf numFmtId="8" fontId="11" fillId="19" borderId="69" xfId="0" applyNumberFormat="1" applyFont="1" applyFill="1" applyBorder="1" applyAlignment="1">
      <alignment horizontal="center" vertical="center"/>
    </xf>
    <xf numFmtId="8" fontId="11" fillId="19" borderId="70" xfId="0" applyNumberFormat="1" applyFont="1" applyFill="1" applyBorder="1" applyAlignment="1">
      <alignment horizontal="center" vertical="center"/>
    </xf>
    <xf numFmtId="8" fontId="11" fillId="19" borderId="53" xfId="0" applyNumberFormat="1" applyFont="1" applyFill="1" applyBorder="1" applyAlignment="1">
      <alignment horizontal="center" vertical="center"/>
    </xf>
    <xf numFmtId="0" fontId="6" fillId="0" borderId="66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56" fillId="0" borderId="5" xfId="0" applyFont="1" applyBorder="1" applyAlignment="1">
      <alignment horizontal="center"/>
    </xf>
    <xf numFmtId="0" fontId="56" fillId="0" borderId="6" xfId="0" applyFont="1" applyBorder="1" applyAlignment="1">
      <alignment horizontal="center"/>
    </xf>
    <xf numFmtId="0" fontId="59" fillId="18" borderId="3" xfId="0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9" fillId="2" borderId="46" xfId="3" applyFont="1" applyFill="1" applyBorder="1" applyAlignment="1">
      <alignment horizontal="center" vertical="center"/>
    </xf>
    <xf numFmtId="0" fontId="9" fillId="2" borderId="47" xfId="3" applyFont="1" applyFill="1" applyBorder="1" applyAlignment="1">
      <alignment horizontal="center" vertical="center"/>
    </xf>
    <xf numFmtId="0" fontId="9" fillId="2" borderId="48" xfId="3" applyFont="1" applyFill="1" applyBorder="1" applyAlignment="1">
      <alignment horizontal="center" vertical="center"/>
    </xf>
    <xf numFmtId="0" fontId="38" fillId="0" borderId="21" xfId="5" applyFont="1" applyBorder="1" applyAlignment="1">
      <alignment horizontal="center" vertical="center"/>
    </xf>
    <xf numFmtId="0" fontId="19" fillId="0" borderId="14" xfId="3" applyFont="1" applyBorder="1" applyAlignment="1">
      <alignment horizontal="left" vertical="center" wrapText="1"/>
    </xf>
    <xf numFmtId="0" fontId="19" fillId="0" borderId="2" xfId="3" applyFont="1" applyBorder="1" applyAlignment="1">
      <alignment horizontal="left" vertical="center" wrapText="1"/>
    </xf>
    <xf numFmtId="0" fontId="17" fillId="7" borderId="14" xfId="3" applyFont="1" applyFill="1" applyBorder="1" applyAlignment="1">
      <alignment horizontal="left" vertical="center" wrapText="1"/>
    </xf>
    <xf numFmtId="0" fontId="17" fillId="7" borderId="2" xfId="3" applyFont="1" applyFill="1" applyBorder="1" applyAlignment="1">
      <alignment horizontal="left" vertical="center" wrapText="1"/>
    </xf>
    <xf numFmtId="0" fontId="4" fillId="0" borderId="65" xfId="3" applyFont="1" applyBorder="1" applyAlignment="1">
      <alignment horizontal="center" vertical="center" wrapText="1"/>
    </xf>
    <xf numFmtId="0" fontId="4" fillId="0" borderId="10" xfId="3" applyFont="1" applyBorder="1" applyAlignment="1">
      <alignment horizontal="center" vertical="center" wrapText="1"/>
    </xf>
    <xf numFmtId="0" fontId="4" fillId="0" borderId="60" xfId="3" applyFont="1" applyBorder="1" applyAlignment="1">
      <alignment horizontal="center" vertical="center" wrapText="1"/>
    </xf>
    <xf numFmtId="0" fontId="38" fillId="0" borderId="0" xfId="5" applyFont="1" applyAlignment="1">
      <alignment horizontal="right" vertical="center"/>
    </xf>
    <xf numFmtId="0" fontId="38" fillId="0" borderId="21" xfId="5" applyFont="1" applyBorder="1" applyAlignment="1">
      <alignment horizontal="right" vertical="center"/>
    </xf>
    <xf numFmtId="0" fontId="39" fillId="0" borderId="0" xfId="5" applyFont="1" applyAlignment="1">
      <alignment horizontal="center" vertical="center"/>
    </xf>
    <xf numFmtId="0" fontId="39" fillId="0" borderId="21" xfId="5" applyFont="1" applyBorder="1" applyAlignment="1">
      <alignment horizontal="center" vertical="center"/>
    </xf>
    <xf numFmtId="0" fontId="38" fillId="0" borderId="0" xfId="5" applyFont="1" applyAlignment="1">
      <alignment horizontal="left" vertical="center"/>
    </xf>
    <xf numFmtId="0" fontId="38" fillId="0" borderId="21" xfId="5" applyFont="1" applyBorder="1" applyAlignment="1">
      <alignment horizontal="left" vertical="center"/>
    </xf>
    <xf numFmtId="0" fontId="19" fillId="0" borderId="14" xfId="3" applyFont="1" applyBorder="1" applyAlignment="1">
      <alignment horizontal="left" vertical="center"/>
    </xf>
    <xf numFmtId="0" fontId="19" fillId="0" borderId="2" xfId="3" applyFont="1" applyBorder="1" applyAlignment="1">
      <alignment horizontal="left" vertical="center"/>
    </xf>
    <xf numFmtId="0" fontId="17" fillId="7" borderId="14" xfId="3" applyFont="1" applyFill="1" applyBorder="1" applyAlignment="1">
      <alignment horizontal="center" vertical="center"/>
    </xf>
    <xf numFmtId="0" fontId="17" fillId="7" borderId="2" xfId="3" applyFont="1" applyFill="1" applyBorder="1" applyAlignment="1">
      <alignment horizontal="center" vertical="center"/>
    </xf>
    <xf numFmtId="4" fontId="17" fillId="7" borderId="2" xfId="3" applyNumberFormat="1" applyFont="1" applyFill="1" applyBorder="1" applyAlignment="1">
      <alignment horizontal="center" vertical="center" wrapText="1"/>
    </xf>
    <xf numFmtId="0" fontId="17" fillId="7" borderId="20" xfId="3" applyFont="1" applyFill="1" applyBorder="1" applyAlignment="1">
      <alignment horizontal="center" vertical="center"/>
    </xf>
    <xf numFmtId="0" fontId="19" fillId="8" borderId="2" xfId="3" applyFont="1" applyFill="1" applyBorder="1" applyAlignment="1">
      <alignment horizontal="center" vertical="center"/>
    </xf>
    <xf numFmtId="0" fontId="19" fillId="8" borderId="20" xfId="3" applyFont="1" applyFill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10" fontId="19" fillId="8" borderId="20" xfId="3" applyNumberFormat="1" applyFont="1" applyFill="1" applyBorder="1" applyAlignment="1" applyProtection="1">
      <alignment horizontal="center" vertical="center"/>
      <protection locked="0"/>
    </xf>
    <xf numFmtId="1" fontId="19" fillId="0" borderId="0" xfId="4" applyNumberFormat="1" applyFont="1" applyAlignment="1">
      <alignment horizontal="left" vertical="center"/>
    </xf>
    <xf numFmtId="1" fontId="7" fillId="6" borderId="17" xfId="4" applyNumberFormat="1" applyFont="1" applyFill="1" applyBorder="1" applyAlignment="1">
      <alignment horizontal="center" vertical="center"/>
    </xf>
    <xf numFmtId="1" fontId="7" fillId="6" borderId="18" xfId="4" applyNumberFormat="1" applyFont="1" applyFill="1" applyBorder="1" applyAlignment="1">
      <alignment horizontal="center" vertical="center"/>
    </xf>
    <xf numFmtId="1" fontId="7" fillId="6" borderId="19" xfId="4" applyNumberFormat="1" applyFont="1" applyFill="1" applyBorder="1" applyAlignment="1">
      <alignment horizontal="center" vertical="center"/>
    </xf>
    <xf numFmtId="0" fontId="33" fillId="0" borderId="57" xfId="6" applyFont="1" applyBorder="1" applyAlignment="1">
      <alignment horizontal="center" vertical="center"/>
    </xf>
    <xf numFmtId="0" fontId="33" fillId="0" borderId="0" xfId="6" applyFont="1" applyAlignment="1">
      <alignment horizontal="center" vertical="center"/>
    </xf>
    <xf numFmtId="0" fontId="20" fillId="0" borderId="14" xfId="3" applyFont="1" applyBorder="1" applyAlignment="1">
      <alignment horizontal="left" vertical="center"/>
    </xf>
    <xf numFmtId="0" fontId="20" fillId="0" borderId="2" xfId="3" applyFont="1" applyBorder="1" applyAlignment="1">
      <alignment horizontal="left" vertical="center"/>
    </xf>
    <xf numFmtId="0" fontId="20" fillId="0" borderId="2" xfId="3" applyFont="1" applyBorder="1" applyAlignment="1">
      <alignment horizontal="center" vertical="center"/>
    </xf>
    <xf numFmtId="0" fontId="20" fillId="0" borderId="20" xfId="3" applyFont="1" applyBorder="1" applyAlignment="1">
      <alignment horizontal="center" vertical="center"/>
    </xf>
    <xf numFmtId="0" fontId="43" fillId="6" borderId="2" xfId="4" applyFont="1" applyFill="1" applyBorder="1" applyAlignment="1">
      <alignment horizontal="center" vertical="center"/>
    </xf>
    <xf numFmtId="0" fontId="7" fillId="6" borderId="62" xfId="4" applyFont="1" applyFill="1" applyBorder="1" applyAlignment="1">
      <alignment horizontal="center" vertical="center" wrapText="1"/>
    </xf>
    <xf numFmtId="0" fontId="7" fillId="6" borderId="68" xfId="4" applyFont="1" applyFill="1" applyBorder="1" applyAlignment="1">
      <alignment horizontal="center" vertical="center" wrapText="1"/>
    </xf>
    <xf numFmtId="0" fontId="7" fillId="6" borderId="63" xfId="4" applyFont="1" applyFill="1" applyBorder="1" applyAlignment="1">
      <alignment horizontal="center" vertical="center" wrapText="1"/>
    </xf>
    <xf numFmtId="0" fontId="43" fillId="6" borderId="16" xfId="4" applyFont="1" applyFill="1" applyBorder="1" applyAlignment="1">
      <alignment horizontal="center" vertical="center"/>
    </xf>
  </cellXfs>
  <cellStyles count="11">
    <cellStyle name="Hyperlink" xfId="10" xr:uid="{00000000-000B-0000-0000-000008000000}"/>
    <cellStyle name="Normal" xfId="0" builtinId="0"/>
    <cellStyle name="Normal 2" xfId="3" xr:uid="{800C7265-22EB-446A-897C-CAF6BFBDC5AF}"/>
    <cellStyle name="Normal 3" xfId="4" xr:uid="{79110523-240E-4759-85F1-3208B6DC7F32}"/>
    <cellStyle name="Normal 4" xfId="5" xr:uid="{021D1CA1-6211-402C-A43F-7137087B1432}"/>
    <cellStyle name="Normal 4 2" xfId="6" xr:uid="{67FB20BE-7802-48C6-8A9B-A32146C6D5D5}"/>
    <cellStyle name="Porcentagem" xfId="1" builtinId="5"/>
    <cellStyle name="Porcentagem 2" xfId="8" xr:uid="{BCD0FF9C-607A-420A-B983-BED9C6DA7511}"/>
    <cellStyle name="Porcentagem 3" xfId="2" xr:uid="{941D0CC1-B630-4EEA-9C83-C0E0E626991F}"/>
    <cellStyle name="Separador de milhares 2" xfId="9" xr:uid="{2C1E6948-58F4-4C99-8717-2C597B1ED9AE}"/>
    <cellStyle name="Vírgula 2" xfId="7" xr:uid="{2182D85D-3654-4BF9-A4A9-BEE0D981421D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lor rgb="FFFFC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2" defaultPivotStyle="PivotStyleMedium9"/>
  <colors>
    <mruColors>
      <color rgb="FFFFFF99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4B4DE-C6E9-4093-A935-6C218B3A28B4}">
  <dimension ref="B20:B38"/>
  <sheetViews>
    <sheetView tabSelected="1" topLeftCell="A5" workbookViewId="0">
      <selection activeCell="B25" sqref="B25"/>
    </sheetView>
  </sheetViews>
  <sheetFormatPr defaultColWidth="8.85546875" defaultRowHeight="14.45"/>
  <cols>
    <col min="1" max="1" width="9.140625" customWidth="1"/>
    <col min="2" max="2" width="85.7109375" customWidth="1"/>
  </cols>
  <sheetData>
    <row r="20" spans="2:2" ht="15.6">
      <c r="B20" s="119" t="s">
        <v>0</v>
      </c>
    </row>
    <row r="24" spans="2:2" ht="96.75" customHeight="1">
      <c r="B24" s="370" t="s">
        <v>1</v>
      </c>
    </row>
    <row r="26" spans="2:2" ht="15.6">
      <c r="B26" s="436" t="s">
        <v>2</v>
      </c>
    </row>
    <row r="27" spans="2:2">
      <c r="B27" s="437"/>
    </row>
    <row r="28" spans="2:2">
      <c r="B28" s="437"/>
    </row>
    <row r="29" spans="2:2">
      <c r="B29" s="437"/>
    </row>
    <row r="30" spans="2:2">
      <c r="B30" s="438" t="s">
        <v>3</v>
      </c>
    </row>
    <row r="31" spans="2:2">
      <c r="B31" s="437"/>
    </row>
    <row r="32" spans="2:2">
      <c r="B32" s="437"/>
    </row>
    <row r="33" spans="2:2">
      <c r="B33" s="437"/>
    </row>
    <row r="34" spans="2:2">
      <c r="B34" s="437"/>
    </row>
    <row r="35" spans="2:2">
      <c r="B35" s="437"/>
    </row>
    <row r="36" spans="2:2">
      <c r="B36" s="437"/>
    </row>
    <row r="37" spans="2:2">
      <c r="B37" s="437"/>
    </row>
    <row r="38" spans="2:2">
      <c r="B38" s="438" t="s">
        <v>4</v>
      </c>
    </row>
  </sheetData>
  <printOptions horizontalCentered="1"/>
  <pageMargins left="0" right="0" top="0" bottom="0" header="0" footer="0"/>
  <pageSetup paperSize="9" orientation="portrait" horizontalDpi="1200" verticalDpi="1200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5C278-E276-44C7-BA43-A2139EEB7C9F}">
  <dimension ref="A1:J45"/>
  <sheetViews>
    <sheetView topLeftCell="C36" workbookViewId="0">
      <selection activeCell="G56" sqref="G56"/>
    </sheetView>
  </sheetViews>
  <sheetFormatPr defaultColWidth="9.140625" defaultRowHeight="15"/>
  <cols>
    <col min="1" max="1" width="6.7109375" style="43" bestFit="1" customWidth="1"/>
    <col min="2" max="2" width="9" style="43" bestFit="1" customWidth="1"/>
    <col min="3" max="3" width="13.85546875" style="43" bestFit="1" customWidth="1"/>
    <col min="4" max="4" width="6.7109375" style="43" bestFit="1" customWidth="1"/>
    <col min="5" max="5" width="35.42578125" style="43" customWidth="1"/>
    <col min="6" max="6" width="17" style="43" bestFit="1" customWidth="1"/>
    <col min="7" max="7" width="7.42578125" style="43" bestFit="1" customWidth="1"/>
    <col min="8" max="8" width="8" style="43" bestFit="1" customWidth="1"/>
    <col min="9" max="9" width="14.7109375" style="43" bestFit="1" customWidth="1"/>
    <col min="10" max="10" width="16.42578125" style="43" customWidth="1"/>
    <col min="11" max="16384" width="9.140625" style="43"/>
  </cols>
  <sheetData>
    <row r="1" spans="1:10" ht="16.149999999999999" thickBot="1">
      <c r="A1" s="489" t="s">
        <v>5</v>
      </c>
      <c r="B1" s="490"/>
      <c r="C1" s="490"/>
      <c r="D1" s="490"/>
      <c r="E1" s="490"/>
      <c r="F1" s="490"/>
      <c r="G1" s="490"/>
      <c r="H1" s="490"/>
      <c r="I1" s="490"/>
      <c r="J1" s="491"/>
    </row>
    <row r="2" spans="1:10" ht="15.6" thickBot="1"/>
    <row r="3" spans="1:10">
      <c r="A3" s="505" t="s">
        <v>6</v>
      </c>
      <c r="B3" s="506"/>
      <c r="C3" s="506"/>
      <c r="D3" s="506"/>
      <c r="E3" s="506"/>
      <c r="F3" s="506"/>
      <c r="G3" s="506"/>
      <c r="H3" s="506"/>
      <c r="I3" s="506"/>
      <c r="J3" s="507"/>
    </row>
    <row r="4" spans="1:10" ht="26.45">
      <c r="A4" s="3" t="s">
        <v>7</v>
      </c>
      <c r="B4" s="4" t="s">
        <v>8</v>
      </c>
      <c r="C4" s="4" t="s">
        <v>9</v>
      </c>
      <c r="D4" s="5" t="s">
        <v>10</v>
      </c>
      <c r="E4" s="5" t="s">
        <v>11</v>
      </c>
      <c r="F4" s="6" t="s">
        <v>12</v>
      </c>
      <c r="G4" s="5" t="s">
        <v>13</v>
      </c>
      <c r="H4" s="5" t="s">
        <v>14</v>
      </c>
      <c r="I4" s="6" t="s">
        <v>15</v>
      </c>
      <c r="J4" s="7" t="s">
        <v>16</v>
      </c>
    </row>
    <row r="5" spans="1:10">
      <c r="A5" s="8">
        <v>1</v>
      </c>
      <c r="B5" s="496" t="s">
        <v>17</v>
      </c>
      <c r="C5" s="497"/>
      <c r="D5" s="497"/>
      <c r="E5" s="498"/>
      <c r="F5" s="9" t="s">
        <v>18</v>
      </c>
      <c r="G5" s="10"/>
      <c r="H5" s="11"/>
      <c r="I5" s="12" t="e">
        <f>SUM(I6:I17)</f>
        <v>#DIV/0!</v>
      </c>
      <c r="J5" s="296" t="e">
        <f>SUM(J6:J17)</f>
        <v>#DIV/0!</v>
      </c>
    </row>
    <row r="6" spans="1:10">
      <c r="A6" s="277" t="s">
        <v>19</v>
      </c>
      <c r="B6" s="273"/>
      <c r="C6" s="278">
        <f>'EQUIPE PERMANENTE'!D6</f>
        <v>0</v>
      </c>
      <c r="D6" s="270"/>
      <c r="E6" s="301" t="s">
        <v>20</v>
      </c>
      <c r="F6" s="16" t="e">
        <f>'EQUIPE PERMANENTE'!D64/6</f>
        <v>#DIV/0!</v>
      </c>
      <c r="G6" s="14" t="s">
        <v>21</v>
      </c>
      <c r="H6" s="17">
        <v>15</v>
      </c>
      <c r="I6" s="16" t="e">
        <f>H6*F6</f>
        <v>#DIV/0!</v>
      </c>
      <c r="J6" s="290" t="e">
        <f t="shared" ref="J6:J17" si="0">I6/$I$25</f>
        <v>#DIV/0!</v>
      </c>
    </row>
    <row r="7" spans="1:10">
      <c r="A7" s="277" t="s">
        <v>22</v>
      </c>
      <c r="B7" s="274">
        <f>'EQUIPE PERMANENTE'!F5</f>
        <v>0</v>
      </c>
      <c r="C7" s="278">
        <f>'EQUIPE PERMANENTE'!F6</f>
        <v>0</v>
      </c>
      <c r="D7" s="270">
        <f>'EQUIPE PERMANENTE'!F7</f>
        <v>0</v>
      </c>
      <c r="E7" s="302" t="s">
        <v>23</v>
      </c>
      <c r="F7" s="16" t="e">
        <f>'EQUIPE PERMANENTE'!F64/6</f>
        <v>#DIV/0!</v>
      </c>
      <c r="G7" s="14" t="s">
        <v>21</v>
      </c>
      <c r="H7" s="20">
        <v>15</v>
      </c>
      <c r="I7" s="16" t="e">
        <f t="shared" ref="I7:I17" si="1">H7*F7</f>
        <v>#DIV/0!</v>
      </c>
      <c r="J7" s="290" t="e">
        <f t="shared" si="0"/>
        <v>#DIV/0!</v>
      </c>
    </row>
    <row r="8" spans="1:10">
      <c r="A8" s="277" t="s">
        <v>24</v>
      </c>
      <c r="B8" s="274">
        <f>'EQUIPE PERMANENTE'!H5</f>
        <v>0</v>
      </c>
      <c r="C8" s="278">
        <f>'EQUIPE PERMANENTE'!F6</f>
        <v>0</v>
      </c>
      <c r="D8" s="270">
        <f>'EQUIPE PERMANENTE'!H7</f>
        <v>0</v>
      </c>
      <c r="E8" s="302" t="s">
        <v>25</v>
      </c>
      <c r="F8" s="16" t="e">
        <f>'EQUIPE PERMANENTE'!H64/6</f>
        <v>#DIV/0!</v>
      </c>
      <c r="G8" s="14" t="s">
        <v>21</v>
      </c>
      <c r="H8" s="20">
        <v>15</v>
      </c>
      <c r="I8" s="16" t="e">
        <f t="shared" si="1"/>
        <v>#DIV/0!</v>
      </c>
      <c r="J8" s="290" t="e">
        <f t="shared" si="0"/>
        <v>#DIV/0!</v>
      </c>
    </row>
    <row r="9" spans="1:10">
      <c r="A9" s="277" t="s">
        <v>26</v>
      </c>
      <c r="B9" s="275">
        <f>'EQUIPE PERMANENTE'!J5</f>
        <v>0</v>
      </c>
      <c r="C9" s="278">
        <f>'EQUIPE PERMANENTE'!J6</f>
        <v>0</v>
      </c>
      <c r="D9" s="270">
        <f>'EQUIPE PERMANENTE'!J7</f>
        <v>0</v>
      </c>
      <c r="E9" s="302" t="s">
        <v>27</v>
      </c>
      <c r="F9" s="16" t="e">
        <f>'EQUIPE PERMANENTE'!J64/6</f>
        <v>#DIV/0!</v>
      </c>
      <c r="G9" s="14" t="s">
        <v>21</v>
      </c>
      <c r="H9" s="20">
        <v>15</v>
      </c>
      <c r="I9" s="16" t="e">
        <f t="shared" si="1"/>
        <v>#DIV/0!</v>
      </c>
      <c r="J9" s="290" t="e">
        <f t="shared" si="0"/>
        <v>#DIV/0!</v>
      </c>
    </row>
    <row r="10" spans="1:10">
      <c r="A10" s="277" t="s">
        <v>28</v>
      </c>
      <c r="B10" s="274">
        <f>'EQUIPE PERMANENTE'!L5</f>
        <v>0</v>
      </c>
      <c r="C10" s="278">
        <f>'EQUIPE PERMANENTE'!L6</f>
        <v>0</v>
      </c>
      <c r="D10" s="270">
        <f>'EQUIPE PERMANENTE'!L7</f>
        <v>0</v>
      </c>
      <c r="E10" s="19" t="s">
        <v>29</v>
      </c>
      <c r="F10" s="304" t="e">
        <f>'EQUIPE PERMANENTE'!L64</f>
        <v>#REF!</v>
      </c>
      <c r="G10" s="14" t="s">
        <v>21</v>
      </c>
      <c r="H10" s="20">
        <v>12</v>
      </c>
      <c r="I10" s="16" t="e">
        <f t="shared" si="1"/>
        <v>#REF!</v>
      </c>
      <c r="J10" s="290" t="e">
        <f t="shared" si="0"/>
        <v>#REF!</v>
      </c>
    </row>
    <row r="11" spans="1:10">
      <c r="A11" s="277" t="s">
        <v>30</v>
      </c>
      <c r="B11" s="276">
        <f>'EQUIPE PERMANENTE'!N5</f>
        <v>0</v>
      </c>
      <c r="C11" s="278">
        <f>'EQUIPE PERMANENTE'!N6</f>
        <v>0</v>
      </c>
      <c r="D11" s="270">
        <f>'EQUIPE PERMANENTE'!N7</f>
        <v>0</v>
      </c>
      <c r="E11" s="19" t="s">
        <v>31</v>
      </c>
      <c r="F11" s="16" t="e">
        <f>'EQUIPE PERMANENTE'!N64</f>
        <v>#REF!</v>
      </c>
      <c r="G11" s="14" t="s">
        <v>21</v>
      </c>
      <c r="H11" s="20">
        <v>12</v>
      </c>
      <c r="I11" s="16" t="e">
        <f t="shared" si="1"/>
        <v>#REF!</v>
      </c>
      <c r="J11" s="290" t="e">
        <f t="shared" si="0"/>
        <v>#REF!</v>
      </c>
    </row>
    <row r="12" spans="1:10">
      <c r="A12" s="277" t="s">
        <v>32</v>
      </c>
      <c r="B12" s="275">
        <f>'EQUIPE PERMANENTE'!P5</f>
        <v>0</v>
      </c>
      <c r="C12" s="278">
        <f>'EQUIPE PERMANENTE'!P6</f>
        <v>0</v>
      </c>
      <c r="D12" s="270">
        <f>'EQUIPE PERMANENTE'!P7</f>
        <v>0</v>
      </c>
      <c r="E12" s="19" t="s">
        <v>33</v>
      </c>
      <c r="F12" s="16" t="e">
        <f>'EQUIPE PERMANENTE'!P64</f>
        <v>#REF!</v>
      </c>
      <c r="G12" s="14" t="s">
        <v>21</v>
      </c>
      <c r="H12" s="20">
        <v>12</v>
      </c>
      <c r="I12" s="16" t="e">
        <f t="shared" si="1"/>
        <v>#REF!</v>
      </c>
      <c r="J12" s="290" t="e">
        <f t="shared" si="0"/>
        <v>#REF!</v>
      </c>
    </row>
    <row r="13" spans="1:10">
      <c r="A13" s="277" t="s">
        <v>32</v>
      </c>
      <c r="B13" s="275">
        <f>'EQUIPE PERMANENTE'!P5</f>
        <v>0</v>
      </c>
      <c r="C13" s="278">
        <f>'EQUIPE PERMANENTE'!P6</f>
        <v>0</v>
      </c>
      <c r="D13" s="270">
        <f>'EQUIPE PERMANENTE'!P7</f>
        <v>0</v>
      </c>
      <c r="E13" s="19" t="s">
        <v>33</v>
      </c>
      <c r="F13" s="16" t="e">
        <f>'EQUIPE PERMANENTE'!P64</f>
        <v>#REF!</v>
      </c>
      <c r="G13" s="14" t="s">
        <v>21</v>
      </c>
      <c r="H13" s="20">
        <v>12</v>
      </c>
      <c r="I13" s="16" t="e">
        <f t="shared" si="1"/>
        <v>#REF!</v>
      </c>
      <c r="J13" s="290" t="e">
        <f t="shared" si="0"/>
        <v>#REF!</v>
      </c>
    </row>
    <row r="14" spans="1:10">
      <c r="A14" s="277" t="s">
        <v>34</v>
      </c>
      <c r="B14" s="275">
        <f>'EQUIPE PERMANENTE'!R5</f>
        <v>0</v>
      </c>
      <c r="C14" s="278">
        <f>'EQUIPE PERMANENTE'!R6</f>
        <v>0</v>
      </c>
      <c r="D14" s="270">
        <f>'EQUIPE PERMANENTE'!R7</f>
        <v>0</v>
      </c>
      <c r="E14" s="19" t="s">
        <v>35</v>
      </c>
      <c r="F14" s="16" t="e">
        <f>'EQUIPE PERMANENTE'!R64</f>
        <v>#REF!</v>
      </c>
      <c r="G14" s="14" t="s">
        <v>21</v>
      </c>
      <c r="H14" s="20">
        <v>12</v>
      </c>
      <c r="I14" s="16" t="e">
        <f t="shared" si="1"/>
        <v>#REF!</v>
      </c>
      <c r="J14" s="290" t="e">
        <f t="shared" si="0"/>
        <v>#REF!</v>
      </c>
    </row>
    <row r="15" spans="1:10">
      <c r="A15" s="277" t="s">
        <v>34</v>
      </c>
      <c r="B15" s="275">
        <f>'EQUIPE PERMANENTE'!R5</f>
        <v>0</v>
      </c>
      <c r="C15" s="278">
        <f>'EQUIPE PERMANENTE'!R6</f>
        <v>0</v>
      </c>
      <c r="D15" s="270">
        <f>'EQUIPE PERMANENTE'!R7</f>
        <v>0</v>
      </c>
      <c r="E15" s="19" t="s">
        <v>35</v>
      </c>
      <c r="F15" s="16" t="e">
        <f>'EQUIPE PERMANENTE'!R64</f>
        <v>#REF!</v>
      </c>
      <c r="G15" s="14" t="s">
        <v>21</v>
      </c>
      <c r="H15" s="20">
        <v>12</v>
      </c>
      <c r="I15" s="16" t="e">
        <f t="shared" si="1"/>
        <v>#REF!</v>
      </c>
      <c r="J15" s="290" t="e">
        <f t="shared" si="0"/>
        <v>#REF!</v>
      </c>
    </row>
    <row r="16" spans="1:10">
      <c r="A16" s="277" t="s">
        <v>34</v>
      </c>
      <c r="B16" s="275">
        <f>'EQUIPE PERMANENTE'!R5</f>
        <v>0</v>
      </c>
      <c r="C16" s="278">
        <f>'EQUIPE PERMANENTE'!R6</f>
        <v>0</v>
      </c>
      <c r="D16" s="270">
        <f>'EQUIPE PERMANENTE'!R7</f>
        <v>0</v>
      </c>
      <c r="E16" s="19" t="s">
        <v>35</v>
      </c>
      <c r="F16" s="16" t="e">
        <f>'EQUIPE PERMANENTE'!R64</f>
        <v>#REF!</v>
      </c>
      <c r="G16" s="14" t="s">
        <v>21</v>
      </c>
      <c r="H16" s="20">
        <v>12</v>
      </c>
      <c r="I16" s="16" t="e">
        <f t="shared" si="1"/>
        <v>#REF!</v>
      </c>
      <c r="J16" s="290" t="e">
        <f t="shared" si="0"/>
        <v>#REF!</v>
      </c>
    </row>
    <row r="17" spans="1:10">
      <c r="A17" s="277" t="s">
        <v>34</v>
      </c>
      <c r="B17" s="275">
        <f>'EQUIPE PERMANENTE'!R5</f>
        <v>0</v>
      </c>
      <c r="C17" s="278">
        <f>'EQUIPE PERMANENTE'!R6</f>
        <v>0</v>
      </c>
      <c r="D17" s="270">
        <f>'EQUIPE PERMANENTE'!R7</f>
        <v>0</v>
      </c>
      <c r="E17" s="19" t="s">
        <v>35</v>
      </c>
      <c r="F17" s="16" t="e">
        <f>'EQUIPE PERMANENTE'!R64</f>
        <v>#REF!</v>
      </c>
      <c r="G17" s="14" t="s">
        <v>21</v>
      </c>
      <c r="H17" s="20">
        <v>12</v>
      </c>
      <c r="I17" s="16" t="e">
        <f t="shared" si="1"/>
        <v>#REF!</v>
      </c>
      <c r="J17" s="290" t="e">
        <f t="shared" si="0"/>
        <v>#REF!</v>
      </c>
    </row>
    <row r="18" spans="1:10">
      <c r="A18" s="21">
        <v>2</v>
      </c>
      <c r="B18" s="495" t="s">
        <v>36</v>
      </c>
      <c r="C18" s="493"/>
      <c r="D18" s="493"/>
      <c r="E18" s="494"/>
      <c r="F18" s="23" t="s">
        <v>37</v>
      </c>
      <c r="G18" s="24"/>
      <c r="H18" s="22"/>
      <c r="I18" s="25" t="e">
        <f>SUM(I19:I23)</f>
        <v>#REF!</v>
      </c>
      <c r="J18" s="296" t="e">
        <f>SUM(J19:J23)</f>
        <v>#DIV/0!</v>
      </c>
    </row>
    <row r="19" spans="1:10">
      <c r="A19" s="13" t="s">
        <v>38</v>
      </c>
      <c r="B19" s="17" t="e">
        <f>'DESPESAS DIVERSAS I'!#REF!</f>
        <v>#REF!</v>
      </c>
      <c r="C19" s="14" t="e">
        <f>'DESPESAS DIVERSAS I'!#REF!</f>
        <v>#REF!</v>
      </c>
      <c r="D19" s="270" t="e">
        <f>'DESPESAS DIVERSAS I'!#REF!</f>
        <v>#REF!</v>
      </c>
      <c r="E19" s="15" t="s">
        <v>39</v>
      </c>
      <c r="F19" s="16">
        <f>'DESPESAS DIVERSAS I'!B8/6</f>
        <v>0</v>
      </c>
      <c r="G19" s="14" t="s">
        <v>21</v>
      </c>
      <c r="H19" s="14">
        <v>15</v>
      </c>
      <c r="I19" s="16">
        <f>H19*F19</f>
        <v>0</v>
      </c>
      <c r="J19" s="290" t="e">
        <f>I19/$I$25</f>
        <v>#DIV/0!</v>
      </c>
    </row>
    <row r="20" spans="1:10">
      <c r="A20" s="13" t="s">
        <v>40</v>
      </c>
      <c r="B20" s="17" t="e">
        <f>'DESPESAS DIVERSAS I'!#REF!</f>
        <v>#REF!</v>
      </c>
      <c r="C20" s="14" t="e">
        <f>'DESPESAS DIVERSAS I'!#REF!</f>
        <v>#REF!</v>
      </c>
      <c r="D20" s="270" t="e">
        <f>'DESPESAS DIVERSAS I'!#REF!</f>
        <v>#REF!</v>
      </c>
      <c r="E20" s="15" t="s">
        <v>41</v>
      </c>
      <c r="F20" s="16">
        <f>'DESPESAS DIVERSAS I'!C8</f>
        <v>0</v>
      </c>
      <c r="G20" s="14" t="s">
        <v>21</v>
      </c>
      <c r="H20" s="14">
        <v>12</v>
      </c>
      <c r="I20" s="16">
        <f t="shared" ref="I20:I23" si="2">H20*F20</f>
        <v>0</v>
      </c>
      <c r="J20" s="290" t="e">
        <f>I20/$I$25</f>
        <v>#DIV/0!</v>
      </c>
    </row>
    <row r="21" spans="1:10">
      <c r="A21" s="13" t="s">
        <v>42</v>
      </c>
      <c r="B21" s="20" t="e">
        <f>'DESPESAS DIVERSAS I'!#REF!</f>
        <v>#REF!</v>
      </c>
      <c r="C21" s="18" t="e">
        <f>'DESPESAS DIVERSAS I'!#REF!</f>
        <v>#REF!</v>
      </c>
      <c r="D21" s="288" t="e">
        <f>'DESPESAS DIVERSAS I'!#REF!</f>
        <v>#REF!</v>
      </c>
      <c r="E21" s="19" t="s">
        <v>43</v>
      </c>
      <c r="F21" s="16">
        <f>'DESPESAS DIVERSAS I'!D8</f>
        <v>0</v>
      </c>
      <c r="G21" s="14" t="s">
        <v>21</v>
      </c>
      <c r="H21" s="18">
        <v>12</v>
      </c>
      <c r="I21" s="16">
        <f t="shared" si="2"/>
        <v>0</v>
      </c>
      <c r="J21" s="290" t="e">
        <f>I21/$I$25</f>
        <v>#DIV/0!</v>
      </c>
    </row>
    <row r="22" spans="1:10">
      <c r="A22" s="13" t="s">
        <v>44</v>
      </c>
      <c r="B22" s="20" t="s">
        <v>45</v>
      </c>
      <c r="C22" s="18" t="s">
        <v>46</v>
      </c>
      <c r="D22" s="288">
        <v>45383</v>
      </c>
      <c r="E22" s="26" t="s">
        <v>47</v>
      </c>
      <c r="F22" s="16" t="e">
        <f>'DESPESAS DIVERSAS II'!#REF!/6</f>
        <v>#REF!</v>
      </c>
      <c r="G22" s="14" t="s">
        <v>21</v>
      </c>
      <c r="H22" s="18">
        <v>15</v>
      </c>
      <c r="I22" s="16" t="e">
        <f t="shared" si="2"/>
        <v>#REF!</v>
      </c>
      <c r="J22" s="290" t="e">
        <f>I22/$I$25</f>
        <v>#REF!</v>
      </c>
    </row>
    <row r="23" spans="1:10">
      <c r="A23" s="13" t="s">
        <v>48</v>
      </c>
      <c r="B23" s="20" t="s">
        <v>45</v>
      </c>
      <c r="C23" s="18" t="s">
        <v>46</v>
      </c>
      <c r="D23" s="288">
        <v>45383</v>
      </c>
      <c r="E23" s="26" t="s">
        <v>49</v>
      </c>
      <c r="F23" s="16" t="e">
        <f>'DESPESAS DIVERSAS II'!#REF!</f>
        <v>#REF!</v>
      </c>
      <c r="G23" s="14" t="s">
        <v>21</v>
      </c>
      <c r="H23" s="18">
        <v>12</v>
      </c>
      <c r="I23" s="16" t="e">
        <f t="shared" si="2"/>
        <v>#REF!</v>
      </c>
      <c r="J23" s="290" t="e">
        <f>I23/$I$25</f>
        <v>#REF!</v>
      </c>
    </row>
    <row r="24" spans="1:10">
      <c r="A24" s="121"/>
      <c r="B24" s="122"/>
      <c r="C24" s="122"/>
      <c r="D24" s="122"/>
      <c r="E24" s="122"/>
      <c r="F24" s="122"/>
      <c r="G24" s="122"/>
      <c r="H24" s="122"/>
      <c r="I24" s="122"/>
      <c r="J24" s="320"/>
    </row>
    <row r="25" spans="1:10">
      <c r="A25" s="499" t="s">
        <v>50</v>
      </c>
      <c r="B25" s="500"/>
      <c r="C25" s="500"/>
      <c r="D25" s="500"/>
      <c r="E25" s="500"/>
      <c r="F25" s="500"/>
      <c r="G25" s="500"/>
      <c r="H25" s="500"/>
      <c r="I25" s="126" t="e">
        <f>I5+I18</f>
        <v>#DIV/0!</v>
      </c>
      <c r="J25" s="321" t="e">
        <f>I25/I25</f>
        <v>#DIV/0!</v>
      </c>
    </row>
    <row r="26" spans="1:10">
      <c r="A26" s="501" t="s">
        <v>51</v>
      </c>
      <c r="B26" s="502"/>
      <c r="C26" s="502"/>
      <c r="D26" s="502"/>
      <c r="E26" s="502"/>
      <c r="F26" s="502"/>
      <c r="G26" s="502"/>
      <c r="H26" s="502"/>
      <c r="I26" s="123">
        <v>4</v>
      </c>
      <c r="J26" s="124" t="s">
        <v>52</v>
      </c>
    </row>
    <row r="27" spans="1:10" ht="15.6" thickBot="1">
      <c r="A27" s="503" t="s">
        <v>53</v>
      </c>
      <c r="B27" s="504"/>
      <c r="C27" s="504"/>
      <c r="D27" s="504"/>
      <c r="E27" s="504"/>
      <c r="F27" s="504"/>
      <c r="G27" s="504"/>
      <c r="H27" s="504"/>
      <c r="I27" s="128" t="e">
        <f>I25*I26</f>
        <v>#DIV/0!</v>
      </c>
      <c r="J27" s="125" t="s">
        <v>52</v>
      </c>
    </row>
    <row r="28" spans="1:10" ht="48" customHeight="1" thickBot="1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0">
      <c r="A29" s="486" t="s">
        <v>54</v>
      </c>
      <c r="B29" s="487"/>
      <c r="C29" s="487"/>
      <c r="D29" s="487"/>
      <c r="E29" s="487"/>
      <c r="F29" s="487"/>
      <c r="G29" s="487"/>
      <c r="H29" s="487"/>
      <c r="I29" s="487"/>
      <c r="J29" s="488"/>
    </row>
    <row r="30" spans="1:10" ht="26.45">
      <c r="A30" s="3" t="s">
        <v>7</v>
      </c>
      <c r="B30" s="28" t="s">
        <v>8</v>
      </c>
      <c r="C30" s="28" t="s">
        <v>55</v>
      </c>
      <c r="D30" s="6" t="s">
        <v>10</v>
      </c>
      <c r="E30" s="6" t="s">
        <v>11</v>
      </c>
      <c r="F30" s="6" t="s">
        <v>56</v>
      </c>
      <c r="G30" s="5" t="s">
        <v>13</v>
      </c>
      <c r="H30" s="6" t="s">
        <v>14</v>
      </c>
      <c r="I30" s="6" t="s">
        <v>15</v>
      </c>
      <c r="J30" s="7" t="s">
        <v>16</v>
      </c>
    </row>
    <row r="31" spans="1:10">
      <c r="A31" s="29">
        <v>3</v>
      </c>
      <c r="B31" s="492" t="s">
        <v>57</v>
      </c>
      <c r="C31" s="493"/>
      <c r="D31" s="493"/>
      <c r="E31" s="494"/>
      <c r="F31" s="30" t="s">
        <v>58</v>
      </c>
      <c r="G31" s="30"/>
      <c r="H31" s="31"/>
      <c r="I31" s="32">
        <f>SUM(I32:I34)</f>
        <v>0</v>
      </c>
      <c r="J31" s="298" t="e">
        <f>SUM(J32:J34)</f>
        <v>#REF!</v>
      </c>
    </row>
    <row r="32" spans="1:10">
      <c r="A32" s="33" t="s">
        <v>59</v>
      </c>
      <c r="B32" s="34" t="e">
        <f>'SERVIÇOS TÉCNICOS'!#REF!</f>
        <v>#REF!</v>
      </c>
      <c r="C32" s="34" t="e">
        <f>'SERVIÇOS TÉCNICOS'!#REF!</f>
        <v>#REF!</v>
      </c>
      <c r="D32" s="269" t="e">
        <f>'SERVIÇOS TÉCNICOS'!#REF!</f>
        <v>#REF!</v>
      </c>
      <c r="E32" s="35" t="s">
        <v>60</v>
      </c>
      <c r="F32" s="27">
        <f>'SERVIÇOS TÉCNICOS'!H5</f>
        <v>0</v>
      </c>
      <c r="G32" s="34" t="s">
        <v>61</v>
      </c>
      <c r="H32" s="34">
        <v>960</v>
      </c>
      <c r="I32" s="27">
        <f>H32*F32</f>
        <v>0</v>
      </c>
      <c r="J32" s="322" t="e">
        <f>I32/$I$41</f>
        <v>#REF!</v>
      </c>
    </row>
    <row r="33" spans="1:10" ht="103.5" customHeight="1">
      <c r="A33" s="33" t="s">
        <v>62</v>
      </c>
      <c r="B33" s="34">
        <f>'SERVIÇOS TÉCNICOS'!B6</f>
        <v>0</v>
      </c>
      <c r="C33" s="36">
        <f>'SERVIÇOS TÉCNICOS'!C6</f>
        <v>0</v>
      </c>
      <c r="D33" s="287">
        <f>'SERVIÇOS TÉCNICOS'!D6</f>
        <v>0</v>
      </c>
      <c r="E33" s="317" t="s">
        <v>63</v>
      </c>
      <c r="F33" s="27">
        <f>'SERVIÇOS TÉCNICOS'!H6</f>
        <v>0</v>
      </c>
      <c r="G33" s="34" t="s">
        <v>64</v>
      </c>
      <c r="H33" s="34">
        <v>7</v>
      </c>
      <c r="I33" s="27">
        <f t="shared" ref="I33:I34" si="3">H33*F33</f>
        <v>0</v>
      </c>
      <c r="J33" s="322" t="e">
        <f>I33/$I$41</f>
        <v>#REF!</v>
      </c>
    </row>
    <row r="34" spans="1:10">
      <c r="A34" s="33" t="s">
        <v>65</v>
      </c>
      <c r="B34" s="34">
        <f>'SERVIÇOS TÉCNICOS'!B7</f>
        <v>0</v>
      </c>
      <c r="C34" s="36">
        <f>'SERVIÇOS TÉCNICOS'!C7</f>
        <v>0</v>
      </c>
      <c r="D34" s="287">
        <f>'SERVIÇOS TÉCNICOS'!D7</f>
        <v>0</v>
      </c>
      <c r="E34" s="35" t="s">
        <v>66</v>
      </c>
      <c r="F34" s="27">
        <f>'SERVIÇOS TÉCNICOS'!H7</f>
        <v>0</v>
      </c>
      <c r="G34" s="34" t="s">
        <v>64</v>
      </c>
      <c r="H34" s="34">
        <v>12</v>
      </c>
      <c r="I34" s="27">
        <f t="shared" si="3"/>
        <v>0</v>
      </c>
      <c r="J34" s="322" t="e">
        <f>I34/$I$41</f>
        <v>#REF!</v>
      </c>
    </row>
    <row r="35" spans="1:10">
      <c r="A35" s="29">
        <v>4</v>
      </c>
      <c r="B35" s="492" t="s">
        <v>36</v>
      </c>
      <c r="C35" s="493"/>
      <c r="D35" s="493"/>
      <c r="E35" s="494"/>
      <c r="F35" s="30" t="s">
        <v>37</v>
      </c>
      <c r="G35" s="30"/>
      <c r="H35" s="31"/>
      <c r="I35" s="32" t="e">
        <f>SUM(I36:I39)</f>
        <v>#REF!</v>
      </c>
      <c r="J35" s="298" t="e">
        <f>SUM(J36:J39)</f>
        <v>#REF!</v>
      </c>
    </row>
    <row r="36" spans="1:10">
      <c r="A36" s="33" t="s">
        <v>67</v>
      </c>
      <c r="B36" s="34">
        <v>5678</v>
      </c>
      <c r="C36" s="36" t="s">
        <v>68</v>
      </c>
      <c r="D36" s="287">
        <v>45323</v>
      </c>
      <c r="E36" s="37" t="s">
        <v>69</v>
      </c>
      <c r="F36" s="27" t="e">
        <f>'DESPESAS DIVERSAS II'!#REF!</f>
        <v>#REF!</v>
      </c>
      <c r="G36" s="34" t="s">
        <v>61</v>
      </c>
      <c r="H36" s="34" t="e">
        <f>'DESPESAS DIVERSAS II'!#REF!</f>
        <v>#REF!</v>
      </c>
      <c r="I36" s="27" t="e">
        <f>F36*H36</f>
        <v>#REF!</v>
      </c>
      <c r="J36" s="299" t="e">
        <f>I36/$I$41</f>
        <v>#REF!</v>
      </c>
    </row>
    <row r="37" spans="1:10">
      <c r="A37" s="33" t="s">
        <v>70</v>
      </c>
      <c r="B37" s="303" t="s">
        <v>52</v>
      </c>
      <c r="C37" s="34" t="s">
        <v>46</v>
      </c>
      <c r="D37" s="269">
        <v>45383</v>
      </c>
      <c r="E37" s="35" t="s">
        <v>71</v>
      </c>
      <c r="F37" s="27" t="e">
        <f>'DESPESAS DIVERSAS II'!#REF!</f>
        <v>#REF!</v>
      </c>
      <c r="G37" s="34" t="s">
        <v>72</v>
      </c>
      <c r="H37" s="38">
        <v>3750</v>
      </c>
      <c r="I37" s="27" t="e">
        <f>F37*H37</f>
        <v>#REF!</v>
      </c>
      <c r="J37" s="299" t="e">
        <f t="shared" ref="J37:J39" si="4">I37/$I$41</f>
        <v>#REF!</v>
      </c>
    </row>
    <row r="38" spans="1:10">
      <c r="A38" s="33" t="s">
        <v>73</v>
      </c>
      <c r="B38" s="303" t="s">
        <v>52</v>
      </c>
      <c r="C38" s="34" t="e">
        <f>'DESPESAS DIVERSAS II'!#REF!</f>
        <v>#REF!</v>
      </c>
      <c r="D38" s="269">
        <v>45383</v>
      </c>
      <c r="E38" s="35" t="s">
        <v>74</v>
      </c>
      <c r="F38" s="27" t="e">
        <f>'DESPESAS DIVERSAS II'!#REF!</f>
        <v>#REF!</v>
      </c>
      <c r="G38" s="34" t="s">
        <v>72</v>
      </c>
      <c r="H38" s="34" t="e">
        <f>'DESPESAS DIVERSAS II'!#REF!</f>
        <v>#REF!</v>
      </c>
      <c r="I38" s="27" t="e">
        <f t="shared" ref="I38:I39" si="5">F38*H38</f>
        <v>#REF!</v>
      </c>
      <c r="J38" s="299" t="e">
        <f t="shared" si="4"/>
        <v>#REF!</v>
      </c>
    </row>
    <row r="39" spans="1:10">
      <c r="A39" s="33" t="s">
        <v>75</v>
      </c>
      <c r="B39" s="303" t="s">
        <v>52</v>
      </c>
      <c r="C39" s="34" t="e">
        <f>'DESPESAS DIVERSAS II'!#REF!</f>
        <v>#REF!</v>
      </c>
      <c r="D39" s="269">
        <v>45383</v>
      </c>
      <c r="E39" s="35" t="s">
        <v>76</v>
      </c>
      <c r="F39" s="27" t="e">
        <f>'DESPESAS DIVERSAS II'!#REF!</f>
        <v>#REF!</v>
      </c>
      <c r="G39" s="34" t="s">
        <v>72</v>
      </c>
      <c r="H39" s="34" t="e">
        <f>'DESPESAS DIVERSAS II'!#REF!</f>
        <v>#REF!</v>
      </c>
      <c r="I39" s="27" t="e">
        <f t="shared" si="5"/>
        <v>#REF!</v>
      </c>
      <c r="J39" s="299" t="e">
        <f t="shared" si="4"/>
        <v>#REF!</v>
      </c>
    </row>
    <row r="40" spans="1:10">
      <c r="A40" s="39"/>
      <c r="B40" s="40"/>
      <c r="C40" s="40"/>
      <c r="D40" s="40"/>
      <c r="E40" s="40"/>
      <c r="F40" s="41"/>
      <c r="G40" s="42"/>
      <c r="H40" s="40"/>
      <c r="I40" s="40"/>
      <c r="J40" s="323"/>
    </row>
    <row r="41" spans="1:10">
      <c r="A41" s="499" t="s">
        <v>77</v>
      </c>
      <c r="B41" s="500"/>
      <c r="C41" s="500"/>
      <c r="D41" s="500"/>
      <c r="E41" s="500"/>
      <c r="F41" s="500"/>
      <c r="G41" s="500"/>
      <c r="H41" s="500"/>
      <c r="I41" s="126" t="e">
        <f>I35+I31</f>
        <v>#REF!</v>
      </c>
      <c r="J41" s="297" t="e">
        <f>I41/I41</f>
        <v>#REF!</v>
      </c>
    </row>
    <row r="42" spans="1:10">
      <c r="A42" s="501" t="s">
        <v>51</v>
      </c>
      <c r="B42" s="502"/>
      <c r="C42" s="502"/>
      <c r="D42" s="502"/>
      <c r="E42" s="502"/>
      <c r="F42" s="502"/>
      <c r="G42" s="502"/>
      <c r="H42" s="502"/>
      <c r="I42" s="123">
        <v>4</v>
      </c>
      <c r="J42" s="127" t="s">
        <v>52</v>
      </c>
    </row>
    <row r="43" spans="1:10" ht="15.6" thickBot="1">
      <c r="A43" s="503" t="s">
        <v>78</v>
      </c>
      <c r="B43" s="504"/>
      <c r="C43" s="504"/>
      <c r="D43" s="504"/>
      <c r="E43" s="504"/>
      <c r="F43" s="504"/>
      <c r="G43" s="504"/>
      <c r="H43" s="504"/>
      <c r="I43" s="128" t="e">
        <f>I42*I41</f>
        <v>#REF!</v>
      </c>
      <c r="J43" s="125" t="s">
        <v>52</v>
      </c>
    </row>
    <row r="44" spans="1:10" ht="15.6" thickBot="1">
      <c r="A44" s="122"/>
      <c r="B44" s="122"/>
      <c r="C44" s="122"/>
      <c r="D44" s="122"/>
      <c r="E44" s="122"/>
      <c r="F44" s="122"/>
      <c r="G44" s="122"/>
      <c r="H44" s="122"/>
      <c r="I44" s="122"/>
      <c r="J44" s="122"/>
    </row>
    <row r="45" spans="1:10" ht="15.6" thickBot="1">
      <c r="A45" s="484" t="s">
        <v>79</v>
      </c>
      <c r="B45" s="485"/>
      <c r="C45" s="485"/>
      <c r="D45" s="485"/>
      <c r="E45" s="485"/>
      <c r="F45" s="485"/>
      <c r="G45" s="485"/>
      <c r="H45" s="485"/>
      <c r="I45" s="294" t="e">
        <f>I43+I27</f>
        <v>#REF!</v>
      </c>
      <c r="J45" s="129" t="s">
        <v>52</v>
      </c>
    </row>
  </sheetData>
  <mergeCells count="14">
    <mergeCell ref="A45:H45"/>
    <mergeCell ref="A29:J29"/>
    <mergeCell ref="A1:J1"/>
    <mergeCell ref="B31:E31"/>
    <mergeCell ref="B35:E35"/>
    <mergeCell ref="B18:E18"/>
    <mergeCell ref="B5:E5"/>
    <mergeCell ref="A41:H41"/>
    <mergeCell ref="A42:H42"/>
    <mergeCell ref="A43:H43"/>
    <mergeCell ref="A3:J3"/>
    <mergeCell ref="A25:H25"/>
    <mergeCell ref="A26:H26"/>
    <mergeCell ref="A27:H27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 r:id="rId1"/>
  <headerFoot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D2F0-3DDA-4E72-941B-8A32788701C7}">
  <dimension ref="A1:J48"/>
  <sheetViews>
    <sheetView topLeftCell="A31" workbookViewId="0">
      <selection activeCell="D51" sqref="D51"/>
    </sheetView>
  </sheetViews>
  <sheetFormatPr defaultColWidth="9.140625" defaultRowHeight="15"/>
  <cols>
    <col min="1" max="1" width="10.85546875" style="45" customWidth="1"/>
    <col min="2" max="2" width="22.7109375" style="45" bestFit="1" customWidth="1"/>
    <col min="3" max="9" width="12.28515625" style="45" bestFit="1" customWidth="1"/>
    <col min="10" max="10" width="13.42578125" style="45" customWidth="1"/>
    <col min="11" max="16384" width="9.140625" style="45"/>
  </cols>
  <sheetData>
    <row r="1" spans="1:10" ht="16.149999999999999" thickBot="1">
      <c r="A1" s="517" t="s">
        <v>80</v>
      </c>
      <c r="B1" s="518"/>
      <c r="C1" s="518"/>
      <c r="D1" s="518"/>
      <c r="E1" s="518"/>
      <c r="F1" s="518"/>
      <c r="G1" s="518"/>
      <c r="H1" s="518"/>
      <c r="I1" s="518"/>
      <c r="J1" s="519"/>
    </row>
    <row r="2" spans="1:10" ht="15.6" thickBo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>
      <c r="A3" s="514" t="s">
        <v>81</v>
      </c>
      <c r="B3" s="523" t="s">
        <v>82</v>
      </c>
      <c r="C3" s="525" t="s">
        <v>83</v>
      </c>
      <c r="D3" s="525"/>
      <c r="E3" s="111"/>
      <c r="F3" s="525" t="s">
        <v>84</v>
      </c>
      <c r="G3" s="525"/>
      <c r="H3" s="525"/>
      <c r="I3" s="525"/>
      <c r="J3" s="526"/>
    </row>
    <row r="4" spans="1:10" ht="15.6" thickBot="1">
      <c r="A4" s="515"/>
      <c r="B4" s="524"/>
      <c r="C4" s="48" t="s">
        <v>85</v>
      </c>
      <c r="D4" s="48" t="s">
        <v>86</v>
      </c>
      <c r="E4" s="112"/>
      <c r="F4" s="48" t="s">
        <v>87</v>
      </c>
      <c r="G4" s="48" t="s">
        <v>88</v>
      </c>
      <c r="H4" s="48" t="s">
        <v>89</v>
      </c>
      <c r="I4" s="48" t="s">
        <v>90</v>
      </c>
      <c r="J4" s="49" t="s">
        <v>91</v>
      </c>
    </row>
    <row r="5" spans="1:10">
      <c r="A5" s="522" t="s">
        <v>92</v>
      </c>
      <c r="B5" s="50" t="s">
        <v>93</v>
      </c>
      <c r="C5" s="51"/>
      <c r="D5" s="52"/>
      <c r="E5" s="53"/>
      <c r="F5" s="52"/>
      <c r="G5" s="52"/>
      <c r="H5" s="52"/>
      <c r="I5" s="52"/>
      <c r="J5" s="54"/>
    </row>
    <row r="6" spans="1:10">
      <c r="A6" s="510"/>
      <c r="B6" s="55" t="s">
        <v>94</v>
      </c>
      <c r="C6" s="56"/>
      <c r="D6" s="57"/>
      <c r="E6" s="58"/>
      <c r="F6" s="57"/>
      <c r="G6" s="57"/>
      <c r="H6" s="57"/>
      <c r="I6" s="57"/>
      <c r="J6" s="59"/>
    </row>
    <row r="7" spans="1:10">
      <c r="A7" s="510"/>
      <c r="B7" s="55" t="s">
        <v>95</v>
      </c>
      <c r="C7" s="60" t="s">
        <v>96</v>
      </c>
      <c r="D7" s="60" t="s">
        <v>96</v>
      </c>
      <c r="E7" s="58"/>
      <c r="F7" s="57"/>
      <c r="G7" s="57"/>
      <c r="H7" s="57"/>
      <c r="I7" s="57"/>
      <c r="J7" s="59"/>
    </row>
    <row r="8" spans="1:10">
      <c r="A8" s="510" t="s">
        <v>97</v>
      </c>
      <c r="B8" s="55" t="s">
        <v>98</v>
      </c>
      <c r="C8" s="57"/>
      <c r="D8" s="57"/>
      <c r="E8" s="58"/>
      <c r="F8" s="61"/>
      <c r="G8" s="57"/>
      <c r="H8" s="57"/>
      <c r="I8" s="57"/>
      <c r="J8" s="59"/>
    </row>
    <row r="9" spans="1:10">
      <c r="A9" s="510"/>
      <c r="B9" s="55" t="s">
        <v>99</v>
      </c>
      <c r="C9" s="57"/>
      <c r="D9" s="57"/>
      <c r="E9" s="58"/>
      <c r="F9" s="56"/>
      <c r="G9" s="56"/>
      <c r="H9" s="56"/>
      <c r="I9" s="62" t="s">
        <v>100</v>
      </c>
      <c r="J9" s="63"/>
    </row>
    <row r="10" spans="1:10">
      <c r="A10" s="510"/>
      <c r="B10" s="55" t="s">
        <v>101</v>
      </c>
      <c r="C10" s="57"/>
      <c r="D10" s="57"/>
      <c r="E10" s="58"/>
      <c r="F10" s="60" t="s">
        <v>102</v>
      </c>
      <c r="G10" s="60" t="s">
        <v>102</v>
      </c>
      <c r="H10" s="60" t="s">
        <v>102</v>
      </c>
      <c r="I10" s="60" t="s">
        <v>102</v>
      </c>
      <c r="J10" s="64" t="s">
        <v>102</v>
      </c>
    </row>
    <row r="11" spans="1:10" ht="15.6" thickBot="1">
      <c r="A11" s="65" t="s">
        <v>103</v>
      </c>
      <c r="B11" s="66" t="s">
        <v>104</v>
      </c>
      <c r="C11" s="67"/>
      <c r="D11" s="67"/>
      <c r="E11" s="68"/>
      <c r="F11" s="69"/>
      <c r="G11" s="69"/>
      <c r="H11" s="69"/>
      <c r="I11" s="69"/>
      <c r="J11" s="70"/>
    </row>
    <row r="12" spans="1:10">
      <c r="A12" s="511" t="s">
        <v>105</v>
      </c>
      <c r="B12" s="71" t="s">
        <v>106</v>
      </c>
      <c r="C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D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E12" s="73"/>
      <c r="F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G12" s="72" t="e">
        <f>SUM('COMPOSIÇÃO DE CUSTOS - LOTE 3_'!F6:F17,'COMPOSIÇÃO DE CUSTOS - LOTE 3_'!F19:F23)*6</f>
        <v>#DIV/0!</v>
      </c>
      <c r="H12" s="72" t="e">
        <f>SUM('COMPOSIÇÃO DE CUSTOS - LOTE 3_'!F6:F17,'COMPOSIÇÃO DE CUSTOS - LOTE 3_'!F19:F23)*6</f>
        <v>#DIV/0!</v>
      </c>
      <c r="I12" s="72" t="e">
        <f>SUM('COMPOSIÇÃO DE CUSTOS - LOTE 3_'!F6:F17,'COMPOSIÇÃO DE CUSTOS - LOTE 3_'!F19:F23)*6</f>
        <v>#DIV/0!</v>
      </c>
      <c r="J12" s="74" t="e">
        <f>SUM('COMPOSIÇÃO DE CUSTOS - LOTE 3_'!F6:F17,'COMPOSIÇÃO DE CUSTOS - LOTE 3_'!F19:F23)*6</f>
        <v>#DIV/0!</v>
      </c>
    </row>
    <row r="13" spans="1:10">
      <c r="A13" s="512"/>
      <c r="B13" s="75" t="s">
        <v>107</v>
      </c>
      <c r="C13" s="76" t="e">
        <f>C12/$J$44</f>
        <v>#DIV/0!</v>
      </c>
      <c r="D13" s="76" t="e">
        <f>D12/$J$44</f>
        <v>#DIV/0!</v>
      </c>
      <c r="E13" s="76"/>
      <c r="F13" s="76" t="e">
        <f>F12/$J$44</f>
        <v>#DIV/0!</v>
      </c>
      <c r="G13" s="76" t="e">
        <f>G12/$J$44</f>
        <v>#DIV/0!</v>
      </c>
      <c r="H13" s="76" t="e">
        <f>H12/$J$44</f>
        <v>#DIV/0!</v>
      </c>
      <c r="I13" s="76" t="e">
        <f>I12/$J$44</f>
        <v>#DIV/0!</v>
      </c>
      <c r="J13" s="77" t="e">
        <f>J12/$J$44</f>
        <v>#DIV/0!</v>
      </c>
    </row>
    <row r="14" spans="1:10">
      <c r="A14" s="512"/>
      <c r="B14" s="78" t="s">
        <v>108</v>
      </c>
      <c r="C14" s="79" t="e">
        <f>C12</f>
        <v>#DIV/0!</v>
      </c>
      <c r="D14" s="79" t="e">
        <f>D12+C14</f>
        <v>#DIV/0!</v>
      </c>
      <c r="E14" s="80"/>
      <c r="F14" s="79" t="e">
        <f>F12+D14</f>
        <v>#DIV/0!</v>
      </c>
      <c r="G14" s="79" t="e">
        <f>G12+F14</f>
        <v>#DIV/0!</v>
      </c>
      <c r="H14" s="79" t="e">
        <f t="shared" ref="H14:J15" si="0">H12+G14</f>
        <v>#DIV/0!</v>
      </c>
      <c r="I14" s="79" t="e">
        <f t="shared" si="0"/>
        <v>#DIV/0!</v>
      </c>
      <c r="J14" s="81" t="e">
        <f t="shared" si="0"/>
        <v>#DIV/0!</v>
      </c>
    </row>
    <row r="15" spans="1:10">
      <c r="A15" s="512"/>
      <c r="B15" s="75" t="s">
        <v>109</v>
      </c>
      <c r="C15" s="76" t="e">
        <f>C13</f>
        <v>#DIV/0!</v>
      </c>
      <c r="D15" s="76" t="e">
        <f>D13+C15</f>
        <v>#DIV/0!</v>
      </c>
      <c r="E15" s="82"/>
      <c r="F15" s="76" t="e">
        <f>F13+D15</f>
        <v>#DIV/0!</v>
      </c>
      <c r="G15" s="76" t="e">
        <f>G13+F15</f>
        <v>#DIV/0!</v>
      </c>
      <c r="H15" s="76" t="e">
        <f t="shared" si="0"/>
        <v>#DIV/0!</v>
      </c>
      <c r="I15" s="76" t="e">
        <f t="shared" si="0"/>
        <v>#DIV/0!</v>
      </c>
      <c r="J15" s="77" t="e">
        <f t="shared" si="0"/>
        <v>#DIV/0!</v>
      </c>
    </row>
    <row r="16" spans="1:10">
      <c r="A16" s="513" t="s">
        <v>110</v>
      </c>
      <c r="B16" s="83" t="s">
        <v>111</v>
      </c>
      <c r="C16" s="84">
        <v>0</v>
      </c>
      <c r="D16" s="84">
        <v>0</v>
      </c>
      <c r="E16" s="85"/>
      <c r="F16" s="84">
        <v>0</v>
      </c>
      <c r="G16" s="84" t="e">
        <f>'COMPOSIÇÃO DE CUSTOS - LOTE 3_'!I43/12</f>
        <v>#REF!</v>
      </c>
      <c r="H16" s="84" t="e">
        <f>'COMPOSIÇÃO DE CUSTOS - LOTE 3_'!I43/12</f>
        <v>#REF!</v>
      </c>
      <c r="I16" s="84" t="e">
        <f>'COMPOSIÇÃO DE CUSTOS - LOTE 3_'!I43/12</f>
        <v>#REF!</v>
      </c>
      <c r="J16" s="86" t="e">
        <f>'COMPOSIÇÃO DE CUSTOS - LOTE 3_'!I43/12</f>
        <v>#REF!</v>
      </c>
    </row>
    <row r="17" spans="1:10">
      <c r="A17" s="513"/>
      <c r="B17" s="87" t="s">
        <v>107</v>
      </c>
      <c r="C17" s="88" t="e">
        <f>C16/$J$44</f>
        <v>#DIV/0!</v>
      </c>
      <c r="D17" s="88" t="e">
        <f>D16/$J$44</f>
        <v>#DIV/0!</v>
      </c>
      <c r="E17" s="89"/>
      <c r="F17" s="88" t="e">
        <f>F16/$J$44</f>
        <v>#DIV/0!</v>
      </c>
      <c r="G17" s="88" t="e">
        <f>G16/$J$44</f>
        <v>#REF!</v>
      </c>
      <c r="H17" s="88" t="e">
        <f>H16/$J$44</f>
        <v>#REF!</v>
      </c>
      <c r="I17" s="88" t="e">
        <f>I16/$J$44</f>
        <v>#REF!</v>
      </c>
      <c r="J17" s="90" t="e">
        <f>J16/$J$44</f>
        <v>#REF!</v>
      </c>
    </row>
    <row r="18" spans="1:10">
      <c r="A18" s="513"/>
      <c r="B18" s="83" t="s">
        <v>108</v>
      </c>
      <c r="C18" s="84">
        <f>C16</f>
        <v>0</v>
      </c>
      <c r="D18" s="84">
        <f>D16+C18</f>
        <v>0</v>
      </c>
      <c r="E18" s="91"/>
      <c r="F18" s="84">
        <f>F16+D18</f>
        <v>0</v>
      </c>
      <c r="G18" s="84" t="e">
        <f>G16+F18</f>
        <v>#REF!</v>
      </c>
      <c r="H18" s="84" t="e">
        <f t="shared" ref="H18:J19" si="1">H16+G18</f>
        <v>#REF!</v>
      </c>
      <c r="I18" s="84" t="e">
        <f t="shared" si="1"/>
        <v>#REF!</v>
      </c>
      <c r="J18" s="86" t="e">
        <f t="shared" si="1"/>
        <v>#REF!</v>
      </c>
    </row>
    <row r="19" spans="1:10">
      <c r="A19" s="513"/>
      <c r="B19" s="87" t="s">
        <v>109</v>
      </c>
      <c r="C19" s="88" t="e">
        <f>C17</f>
        <v>#DIV/0!</v>
      </c>
      <c r="D19" s="88" t="e">
        <f>D17+C19</f>
        <v>#DIV/0!</v>
      </c>
      <c r="E19" s="88"/>
      <c r="F19" s="88" t="e">
        <f>F17+D19</f>
        <v>#DIV/0!</v>
      </c>
      <c r="G19" s="88" t="e">
        <f>G17+F19</f>
        <v>#REF!</v>
      </c>
      <c r="H19" s="88" t="e">
        <f t="shared" si="1"/>
        <v>#REF!</v>
      </c>
      <c r="I19" s="88" t="e">
        <f t="shared" si="1"/>
        <v>#REF!</v>
      </c>
      <c r="J19" s="90" t="e">
        <f t="shared" si="1"/>
        <v>#REF!</v>
      </c>
    </row>
    <row r="20" spans="1:10">
      <c r="A20" s="508" t="s">
        <v>112</v>
      </c>
      <c r="B20" s="92" t="s">
        <v>106</v>
      </c>
      <c r="C20" s="93" t="e">
        <f>C12+C16</f>
        <v>#DIV/0!</v>
      </c>
      <c r="D20" s="93" t="e">
        <f t="shared" ref="D20:J20" si="2">D12+D16</f>
        <v>#DIV/0!</v>
      </c>
      <c r="E20" s="94"/>
      <c r="F20" s="93" t="e">
        <f t="shared" si="2"/>
        <v>#DIV/0!</v>
      </c>
      <c r="G20" s="93" t="e">
        <f t="shared" si="2"/>
        <v>#DIV/0!</v>
      </c>
      <c r="H20" s="93" t="e">
        <f t="shared" si="2"/>
        <v>#DIV/0!</v>
      </c>
      <c r="I20" s="93" t="e">
        <f t="shared" si="2"/>
        <v>#DIV/0!</v>
      </c>
      <c r="J20" s="95" t="e">
        <f t="shared" si="2"/>
        <v>#DIV/0!</v>
      </c>
    </row>
    <row r="21" spans="1:10">
      <c r="A21" s="508"/>
      <c r="B21" s="96" t="s">
        <v>107</v>
      </c>
      <c r="C21" s="97" t="e">
        <f>C20/$J$44</f>
        <v>#DIV/0!</v>
      </c>
      <c r="D21" s="97" t="e">
        <f>D20/$J$44</f>
        <v>#DIV/0!</v>
      </c>
      <c r="E21" s="97"/>
      <c r="F21" s="97" t="e">
        <f>F20/$J$44</f>
        <v>#DIV/0!</v>
      </c>
      <c r="G21" s="97" t="e">
        <f>G20/$J$44</f>
        <v>#DIV/0!</v>
      </c>
      <c r="H21" s="97" t="e">
        <f>H20/$J$44</f>
        <v>#DIV/0!</v>
      </c>
      <c r="I21" s="97" t="e">
        <f>I20/$J$44</f>
        <v>#DIV/0!</v>
      </c>
      <c r="J21" s="98" t="e">
        <f>J20/$J$44</f>
        <v>#DIV/0!</v>
      </c>
    </row>
    <row r="22" spans="1:10">
      <c r="A22" s="508"/>
      <c r="B22" s="92" t="s">
        <v>108</v>
      </c>
      <c r="C22" s="93" t="e">
        <f>C20</f>
        <v>#DIV/0!</v>
      </c>
      <c r="D22" s="93" t="e">
        <f>D20+C22</f>
        <v>#DIV/0!</v>
      </c>
      <c r="E22" s="94"/>
      <c r="F22" s="93" t="e">
        <f>F20+D22</f>
        <v>#DIV/0!</v>
      </c>
      <c r="G22" s="93" t="e">
        <f>G20+F22</f>
        <v>#DIV/0!</v>
      </c>
      <c r="H22" s="93" t="e">
        <f t="shared" ref="H22:J23" si="3">H20+G22</f>
        <v>#DIV/0!</v>
      </c>
      <c r="I22" s="93" t="e">
        <f t="shared" si="3"/>
        <v>#DIV/0!</v>
      </c>
      <c r="J22" s="95" t="e">
        <f t="shared" si="3"/>
        <v>#DIV/0!</v>
      </c>
    </row>
    <row r="23" spans="1:10" ht="15.6" thickBot="1">
      <c r="A23" s="509"/>
      <c r="B23" s="99" t="s">
        <v>109</v>
      </c>
      <c r="C23" s="100" t="e">
        <f>C22/$J$44</f>
        <v>#DIV/0!</v>
      </c>
      <c r="D23" s="100" t="e">
        <f>D21+C23</f>
        <v>#DIV/0!</v>
      </c>
      <c r="E23" s="101"/>
      <c r="F23" s="100" t="e">
        <f>F21+D23</f>
        <v>#DIV/0!</v>
      </c>
      <c r="G23" s="100" t="e">
        <f>G21+F23</f>
        <v>#DIV/0!</v>
      </c>
      <c r="H23" s="100" t="e">
        <f t="shared" si="3"/>
        <v>#DIV/0!</v>
      </c>
      <c r="I23" s="100" t="e">
        <f t="shared" si="3"/>
        <v>#DIV/0!</v>
      </c>
      <c r="J23" s="102" t="e">
        <f t="shared" si="3"/>
        <v>#DIV/0!</v>
      </c>
    </row>
    <row r="24" spans="1:10" ht="15.6" thickBot="1">
      <c r="A24" s="113"/>
      <c r="B24" s="114"/>
      <c r="C24" s="115"/>
      <c r="D24" s="115"/>
      <c r="E24" s="116"/>
      <c r="F24" s="115"/>
      <c r="G24" s="115"/>
      <c r="H24" s="115"/>
      <c r="I24" s="115"/>
      <c r="J24" s="115"/>
    </row>
    <row r="25" spans="1:10">
      <c r="A25" s="514" t="s">
        <v>81</v>
      </c>
      <c r="B25" s="523" t="s">
        <v>82</v>
      </c>
      <c r="C25" s="520" t="s">
        <v>84</v>
      </c>
      <c r="D25" s="520"/>
      <c r="E25" s="520"/>
      <c r="F25" s="520"/>
      <c r="G25" s="520"/>
      <c r="H25" s="520"/>
      <c r="I25" s="520"/>
      <c r="J25" s="521"/>
    </row>
    <row r="26" spans="1:10" ht="15.6" thickBot="1">
      <c r="A26" s="515"/>
      <c r="B26" s="524"/>
      <c r="C26" s="48" t="s">
        <v>113</v>
      </c>
      <c r="D26" s="48" t="s">
        <v>114</v>
      </c>
      <c r="E26" s="48" t="s">
        <v>115</v>
      </c>
      <c r="F26" s="48" t="s">
        <v>116</v>
      </c>
      <c r="G26" s="48" t="s">
        <v>117</v>
      </c>
      <c r="H26" s="48" t="s">
        <v>118</v>
      </c>
      <c r="I26" s="48" t="s">
        <v>119</v>
      </c>
      <c r="J26" s="49" t="s">
        <v>120</v>
      </c>
    </row>
    <row r="27" spans="1:10">
      <c r="A27" s="522" t="s">
        <v>92</v>
      </c>
      <c r="B27" s="50" t="s">
        <v>93</v>
      </c>
      <c r="C27" s="52"/>
      <c r="D27" s="52"/>
      <c r="E27" s="53"/>
      <c r="F27" s="52"/>
      <c r="G27" s="52"/>
      <c r="H27" s="52"/>
      <c r="I27" s="52"/>
      <c r="J27" s="54"/>
    </row>
    <row r="28" spans="1:10">
      <c r="A28" s="510"/>
      <c r="B28" s="55" t="s">
        <v>94</v>
      </c>
      <c r="C28" s="57"/>
      <c r="D28" s="57"/>
      <c r="E28" s="58"/>
      <c r="F28" s="57"/>
      <c r="G28" s="57"/>
      <c r="H28" s="57"/>
      <c r="I28" s="57"/>
      <c r="J28" s="59"/>
    </row>
    <row r="29" spans="1:10">
      <c r="A29" s="510"/>
      <c r="B29" s="55" t="s">
        <v>95</v>
      </c>
      <c r="C29" s="62" t="s">
        <v>121</v>
      </c>
      <c r="D29" s="160"/>
      <c r="E29" s="58"/>
      <c r="F29" s="160"/>
      <c r="G29" s="160"/>
      <c r="H29" s="160"/>
      <c r="I29" s="62" t="s">
        <v>121</v>
      </c>
      <c r="J29" s="59"/>
    </row>
    <row r="30" spans="1:10">
      <c r="A30" s="510" t="s">
        <v>97</v>
      </c>
      <c r="B30" s="55" t="s">
        <v>98</v>
      </c>
      <c r="C30" s="160"/>
      <c r="D30" s="160"/>
      <c r="E30" s="58"/>
      <c r="F30" s="160"/>
      <c r="G30" s="160"/>
      <c r="H30" s="160"/>
      <c r="I30" s="160"/>
      <c r="J30" s="59"/>
    </row>
    <row r="31" spans="1:10">
      <c r="A31" s="510"/>
      <c r="B31" s="55" t="s">
        <v>99</v>
      </c>
      <c r="C31" s="56"/>
      <c r="D31" s="62" t="s">
        <v>100</v>
      </c>
      <c r="E31" s="103"/>
      <c r="F31" s="56"/>
      <c r="G31" s="62" t="s">
        <v>100</v>
      </c>
      <c r="H31" s="56"/>
      <c r="I31" s="56"/>
      <c r="J31" s="105" t="s">
        <v>100</v>
      </c>
    </row>
    <row r="32" spans="1:10">
      <c r="A32" s="510"/>
      <c r="B32" s="55" t="s">
        <v>101</v>
      </c>
      <c r="C32" s="60" t="s">
        <v>102</v>
      </c>
      <c r="D32" s="60" t="s">
        <v>102</v>
      </c>
      <c r="E32" s="60" t="s">
        <v>102</v>
      </c>
      <c r="F32" s="60" t="s">
        <v>102</v>
      </c>
      <c r="G32" s="60" t="s">
        <v>102</v>
      </c>
      <c r="H32" s="60" t="s">
        <v>102</v>
      </c>
      <c r="I32" s="60" t="s">
        <v>102</v>
      </c>
      <c r="J32" s="64" t="s">
        <v>102</v>
      </c>
    </row>
    <row r="33" spans="1:10" ht="15.6" thickBot="1">
      <c r="A33" s="65" t="s">
        <v>103</v>
      </c>
      <c r="B33" s="66" t="s">
        <v>104</v>
      </c>
      <c r="C33" s="69"/>
      <c r="D33" s="69"/>
      <c r="E33" s="69"/>
      <c r="F33" s="69"/>
      <c r="G33" s="69"/>
      <c r="H33" s="69"/>
      <c r="I33" s="69"/>
      <c r="J33" s="70"/>
    </row>
    <row r="34" spans="1:10" ht="15" customHeight="1">
      <c r="A34" s="511" t="s">
        <v>105</v>
      </c>
      <c r="B34" s="71" t="s">
        <v>106</v>
      </c>
      <c r="C34" s="72" t="e">
        <f>SUM('COMPOSIÇÃO DE CUSTOS - LOTE 3_'!F6:F17,'COMPOSIÇÃO DE CUSTOS - LOTE 3_'!F19:F23)*6</f>
        <v>#DIV/0!</v>
      </c>
      <c r="D34" s="72" t="e">
        <f>SUM('COMPOSIÇÃO DE CUSTOS - LOTE 3_'!F6:F17,'COMPOSIÇÃO DE CUSTOS - LOTE 3_'!F19:F23)*6</f>
        <v>#DIV/0!</v>
      </c>
      <c r="E34" s="291" t="e">
        <f>SUM('COMPOSIÇÃO DE CUSTOS - LOTE 3_'!F6:F17,'COMPOSIÇÃO DE CUSTOS - LOTE 3_'!F19:F23)*6</f>
        <v>#DIV/0!</v>
      </c>
      <c r="F34" s="72" t="e">
        <f>SUM('COMPOSIÇÃO DE CUSTOS - LOTE 3_'!F6:F17,'COMPOSIÇÃO DE CUSTOS - LOTE 3_'!F19:F23)*6</f>
        <v>#DIV/0!</v>
      </c>
      <c r="G34" s="72" t="e">
        <f>SUM('COMPOSIÇÃO DE CUSTOS - LOTE 3_'!F6:F17,'COMPOSIÇÃO DE CUSTOS - LOTE 3_'!F19:F23)*6</f>
        <v>#DIV/0!</v>
      </c>
      <c r="H34" s="72" t="e">
        <f>SUM('COMPOSIÇÃO DE CUSTOS - LOTE 3_'!F6:F17,'COMPOSIÇÃO DE CUSTOS - LOTE 3_'!F19:F23)*6</f>
        <v>#DIV/0!</v>
      </c>
      <c r="I34" s="72" t="e">
        <f>SUM('COMPOSIÇÃO DE CUSTOS - LOTE 3_'!F6:F17,'COMPOSIÇÃO DE CUSTOS - LOTE 3_'!F19:F23)*6</f>
        <v>#DIV/0!</v>
      </c>
      <c r="J34" s="74" t="e">
        <f>SUM('COMPOSIÇÃO DE CUSTOS - LOTE 3_'!F6:F17,'COMPOSIÇÃO DE CUSTOS - LOTE 3_'!F19:F23)*6</f>
        <v>#DIV/0!</v>
      </c>
    </row>
    <row r="35" spans="1:10">
      <c r="A35" s="512"/>
      <c r="B35" s="75" t="s">
        <v>107</v>
      </c>
      <c r="C35" s="76" t="e">
        <f>C34/$J$44</f>
        <v>#DIV/0!</v>
      </c>
      <c r="D35" s="76" t="e">
        <f t="shared" ref="D35:J35" si="4">D34/$J$44</f>
        <v>#DIV/0!</v>
      </c>
      <c r="E35" s="76" t="e">
        <f t="shared" si="4"/>
        <v>#DIV/0!</v>
      </c>
      <c r="F35" s="76" t="e">
        <f t="shared" si="4"/>
        <v>#DIV/0!</v>
      </c>
      <c r="G35" s="76" t="e">
        <f t="shared" si="4"/>
        <v>#DIV/0!</v>
      </c>
      <c r="H35" s="76" t="e">
        <f t="shared" si="4"/>
        <v>#DIV/0!</v>
      </c>
      <c r="I35" s="76" t="e">
        <f t="shared" si="4"/>
        <v>#DIV/0!</v>
      </c>
      <c r="J35" s="77" t="e">
        <f t="shared" si="4"/>
        <v>#DIV/0!</v>
      </c>
    </row>
    <row r="36" spans="1:10">
      <c r="A36" s="512"/>
      <c r="B36" s="78" t="s">
        <v>108</v>
      </c>
      <c r="C36" s="79" t="e">
        <f>J14+C34</f>
        <v>#DIV/0!</v>
      </c>
      <c r="D36" s="79" t="e">
        <f>D34+C36</f>
        <v>#DIV/0!</v>
      </c>
      <c r="E36" s="107" t="e">
        <f t="shared" ref="E36:J37" si="5">E34+D36</f>
        <v>#DIV/0!</v>
      </c>
      <c r="F36" s="79" t="e">
        <f t="shared" si="5"/>
        <v>#DIV/0!</v>
      </c>
      <c r="G36" s="79" t="e">
        <f t="shared" si="5"/>
        <v>#DIV/0!</v>
      </c>
      <c r="H36" s="79" t="e">
        <f t="shared" si="5"/>
        <v>#DIV/0!</v>
      </c>
      <c r="I36" s="79" t="e">
        <f t="shared" si="5"/>
        <v>#DIV/0!</v>
      </c>
      <c r="J36" s="81" t="e">
        <f t="shared" si="5"/>
        <v>#DIV/0!</v>
      </c>
    </row>
    <row r="37" spans="1:10">
      <c r="A37" s="512"/>
      <c r="B37" s="75" t="s">
        <v>109</v>
      </c>
      <c r="C37" s="76" t="e">
        <f>J15+C35</f>
        <v>#DIV/0!</v>
      </c>
      <c r="D37" s="76" t="e">
        <f>D35+C37</f>
        <v>#DIV/0!</v>
      </c>
      <c r="E37" s="108" t="e">
        <f t="shared" si="5"/>
        <v>#DIV/0!</v>
      </c>
      <c r="F37" s="76" t="e">
        <f t="shared" si="5"/>
        <v>#DIV/0!</v>
      </c>
      <c r="G37" s="76" t="e">
        <f t="shared" si="5"/>
        <v>#DIV/0!</v>
      </c>
      <c r="H37" s="76" t="e">
        <f t="shared" si="5"/>
        <v>#DIV/0!</v>
      </c>
      <c r="I37" s="76" t="e">
        <f t="shared" si="5"/>
        <v>#DIV/0!</v>
      </c>
      <c r="J37" s="77" t="e">
        <f t="shared" si="5"/>
        <v>#DIV/0!</v>
      </c>
    </row>
    <row r="38" spans="1:10" ht="15" customHeight="1">
      <c r="A38" s="513" t="s">
        <v>110</v>
      </c>
      <c r="B38" s="83" t="s">
        <v>111</v>
      </c>
      <c r="C38" s="84" t="e">
        <f>'COMPOSIÇÃO DE CUSTOS - LOTE 3_'!I43/12</f>
        <v>#REF!</v>
      </c>
      <c r="D38" s="84" t="e">
        <f>'COMPOSIÇÃO DE CUSTOS - LOTE 3_'!I43/12</f>
        <v>#REF!</v>
      </c>
      <c r="E38" s="292" t="e">
        <f>'COMPOSIÇÃO DE CUSTOS - LOTE 3_'!I43/12</f>
        <v>#REF!</v>
      </c>
      <c r="F38" s="84" t="e">
        <f>'COMPOSIÇÃO DE CUSTOS - LOTE 3_'!I43/12</f>
        <v>#REF!</v>
      </c>
      <c r="G38" s="84" t="e">
        <f>'COMPOSIÇÃO DE CUSTOS - LOTE 3_'!I43/12</f>
        <v>#REF!</v>
      </c>
      <c r="H38" s="84" t="e">
        <f>'COMPOSIÇÃO DE CUSTOS - LOTE 3_'!I43/12</f>
        <v>#REF!</v>
      </c>
      <c r="I38" s="84" t="e">
        <f>'COMPOSIÇÃO DE CUSTOS - LOTE 3_'!I43/12</f>
        <v>#REF!</v>
      </c>
      <c r="J38" s="86" t="e">
        <f>'COMPOSIÇÃO DE CUSTOS - LOTE 3_'!I43/12</f>
        <v>#REF!</v>
      </c>
    </row>
    <row r="39" spans="1:10">
      <c r="A39" s="513"/>
      <c r="B39" s="87" t="s">
        <v>107</v>
      </c>
      <c r="C39" s="88" t="e">
        <f>C38/$J$44</f>
        <v>#REF!</v>
      </c>
      <c r="D39" s="88" t="e">
        <f t="shared" ref="D39:J39" si="6">D38/$J$44</f>
        <v>#REF!</v>
      </c>
      <c r="E39" s="89" t="e">
        <f t="shared" si="6"/>
        <v>#REF!</v>
      </c>
      <c r="F39" s="88" t="e">
        <f t="shared" si="6"/>
        <v>#REF!</v>
      </c>
      <c r="G39" s="88" t="e">
        <f t="shared" si="6"/>
        <v>#REF!</v>
      </c>
      <c r="H39" s="88" t="e">
        <f t="shared" si="6"/>
        <v>#REF!</v>
      </c>
      <c r="I39" s="88" t="e">
        <f t="shared" si="6"/>
        <v>#REF!</v>
      </c>
      <c r="J39" s="90" t="e">
        <f t="shared" si="6"/>
        <v>#REF!</v>
      </c>
    </row>
    <row r="40" spans="1:10">
      <c r="A40" s="513"/>
      <c r="B40" s="83" t="s">
        <v>108</v>
      </c>
      <c r="C40" s="84" t="e">
        <f>J18+C38</f>
        <v>#REF!</v>
      </c>
      <c r="D40" s="84" t="e">
        <f>D38+C40</f>
        <v>#REF!</v>
      </c>
      <c r="E40" s="109" t="e">
        <f t="shared" ref="E40:J41" si="7">E38+D40</f>
        <v>#REF!</v>
      </c>
      <c r="F40" s="84" t="e">
        <f t="shared" si="7"/>
        <v>#REF!</v>
      </c>
      <c r="G40" s="84" t="e">
        <f t="shared" si="7"/>
        <v>#REF!</v>
      </c>
      <c r="H40" s="84" t="e">
        <f t="shared" si="7"/>
        <v>#REF!</v>
      </c>
      <c r="I40" s="84" t="e">
        <f t="shared" si="7"/>
        <v>#REF!</v>
      </c>
      <c r="J40" s="86" t="e">
        <f t="shared" si="7"/>
        <v>#REF!</v>
      </c>
    </row>
    <row r="41" spans="1:10">
      <c r="A41" s="513"/>
      <c r="B41" s="87" t="s">
        <v>109</v>
      </c>
      <c r="C41" s="88" t="e">
        <f>J19+C39</f>
        <v>#REF!</v>
      </c>
      <c r="D41" s="88" t="e">
        <f>D39+C41</f>
        <v>#REF!</v>
      </c>
      <c r="E41" s="88" t="e">
        <f t="shared" si="7"/>
        <v>#REF!</v>
      </c>
      <c r="F41" s="88" t="e">
        <f t="shared" si="7"/>
        <v>#REF!</v>
      </c>
      <c r="G41" s="88" t="e">
        <f t="shared" si="7"/>
        <v>#REF!</v>
      </c>
      <c r="H41" s="88" t="e">
        <f t="shared" si="7"/>
        <v>#REF!</v>
      </c>
      <c r="I41" s="88" t="e">
        <f t="shared" si="7"/>
        <v>#REF!</v>
      </c>
      <c r="J41" s="90" t="e">
        <f t="shared" si="7"/>
        <v>#REF!</v>
      </c>
    </row>
    <row r="42" spans="1:10">
      <c r="A42" s="508" t="s">
        <v>112</v>
      </c>
      <c r="B42" s="92" t="s">
        <v>106</v>
      </c>
      <c r="C42" s="93" t="e">
        <f>C34+C38</f>
        <v>#DIV/0!</v>
      </c>
      <c r="D42" s="93" t="e">
        <f t="shared" ref="D42:J42" si="8">D34+D38</f>
        <v>#DIV/0!</v>
      </c>
      <c r="E42" s="106" t="e">
        <f t="shared" si="8"/>
        <v>#DIV/0!</v>
      </c>
      <c r="F42" s="93" t="e">
        <f t="shared" si="8"/>
        <v>#DIV/0!</v>
      </c>
      <c r="G42" s="93" t="e">
        <f t="shared" si="8"/>
        <v>#DIV/0!</v>
      </c>
      <c r="H42" s="93" t="e">
        <f t="shared" si="8"/>
        <v>#DIV/0!</v>
      </c>
      <c r="I42" s="93" t="e">
        <f t="shared" si="8"/>
        <v>#DIV/0!</v>
      </c>
      <c r="J42" s="95" t="e">
        <f t="shared" si="8"/>
        <v>#DIV/0!</v>
      </c>
    </row>
    <row r="43" spans="1:10">
      <c r="A43" s="508"/>
      <c r="B43" s="96" t="s">
        <v>107</v>
      </c>
      <c r="C43" s="97" t="e">
        <f>C42/$J$44</f>
        <v>#DIV/0!</v>
      </c>
      <c r="D43" s="97" t="e">
        <f t="shared" ref="D43:J43" si="9">D42/$J$44</f>
        <v>#DIV/0!</v>
      </c>
      <c r="E43" s="97" t="e">
        <f t="shared" si="9"/>
        <v>#DIV/0!</v>
      </c>
      <c r="F43" s="97" t="e">
        <f t="shared" si="9"/>
        <v>#DIV/0!</v>
      </c>
      <c r="G43" s="97" t="e">
        <f t="shared" si="9"/>
        <v>#DIV/0!</v>
      </c>
      <c r="H43" s="97" t="e">
        <f t="shared" si="9"/>
        <v>#DIV/0!</v>
      </c>
      <c r="I43" s="97" t="e">
        <f t="shared" si="9"/>
        <v>#DIV/0!</v>
      </c>
      <c r="J43" s="98" t="e">
        <f t="shared" si="9"/>
        <v>#DIV/0!</v>
      </c>
    </row>
    <row r="44" spans="1:10">
      <c r="A44" s="508"/>
      <c r="B44" s="92" t="s">
        <v>108</v>
      </c>
      <c r="C44" s="93" t="e">
        <f>J22+C42</f>
        <v>#DIV/0!</v>
      </c>
      <c r="D44" s="93" t="e">
        <f>D42+C44</f>
        <v>#DIV/0!</v>
      </c>
      <c r="E44" s="106" t="e">
        <f t="shared" ref="E44:J45" si="10">E42+D44</f>
        <v>#DIV/0!</v>
      </c>
      <c r="F44" s="93" t="e">
        <f t="shared" si="10"/>
        <v>#DIV/0!</v>
      </c>
      <c r="G44" s="93" t="e">
        <f t="shared" si="10"/>
        <v>#DIV/0!</v>
      </c>
      <c r="H44" s="93" t="e">
        <f t="shared" si="10"/>
        <v>#DIV/0!</v>
      </c>
      <c r="I44" s="93" t="e">
        <f t="shared" si="10"/>
        <v>#DIV/0!</v>
      </c>
      <c r="J44" s="95" t="e">
        <f>J42+I44</f>
        <v>#DIV/0!</v>
      </c>
    </row>
    <row r="45" spans="1:10" ht="15.6" thickBot="1">
      <c r="A45" s="509"/>
      <c r="B45" s="99" t="s">
        <v>109</v>
      </c>
      <c r="C45" s="100" t="e">
        <f>J23+C43</f>
        <v>#DIV/0!</v>
      </c>
      <c r="D45" s="100" t="e">
        <f>D43+C45</f>
        <v>#DIV/0!</v>
      </c>
      <c r="E45" s="110" t="e">
        <f t="shared" si="10"/>
        <v>#DIV/0!</v>
      </c>
      <c r="F45" s="100" t="e">
        <f t="shared" si="10"/>
        <v>#DIV/0!</v>
      </c>
      <c r="G45" s="100" t="e">
        <f t="shared" si="10"/>
        <v>#DIV/0!</v>
      </c>
      <c r="H45" s="100" t="e">
        <f t="shared" si="10"/>
        <v>#DIV/0!</v>
      </c>
      <c r="I45" s="100" t="e">
        <f t="shared" si="10"/>
        <v>#DIV/0!</v>
      </c>
      <c r="J45" s="102" t="e">
        <f t="shared" si="10"/>
        <v>#DIV/0!</v>
      </c>
    </row>
    <row r="46" spans="1:10" ht="24.75" customHeight="1">
      <c r="A46" s="516" t="s">
        <v>122</v>
      </c>
      <c r="B46" s="516"/>
      <c r="C46" s="516"/>
      <c r="D46" s="516"/>
      <c r="E46" s="516"/>
      <c r="F46" s="516"/>
      <c r="G46" s="516"/>
      <c r="H46" s="516"/>
      <c r="I46" s="516"/>
      <c r="J46" s="516"/>
    </row>
    <row r="47" spans="1:10">
      <c r="A47" s="114"/>
      <c r="B47" s="118"/>
      <c r="C47" s="118"/>
      <c r="D47" s="118"/>
      <c r="E47" s="118"/>
      <c r="F47" s="118"/>
      <c r="G47" s="118"/>
      <c r="H47" s="118"/>
      <c r="I47" s="118"/>
      <c r="J47" s="118"/>
    </row>
    <row r="48" spans="1:10">
      <c r="A48" s="117"/>
      <c r="B48" s="117"/>
      <c r="C48" s="117"/>
      <c r="D48" s="117"/>
      <c r="E48" s="117"/>
      <c r="F48" s="117"/>
      <c r="G48" s="117"/>
      <c r="H48" s="117"/>
      <c r="I48" s="117"/>
      <c r="J48" s="117"/>
    </row>
  </sheetData>
  <mergeCells count="19">
    <mergeCell ref="A46:J46"/>
    <mergeCell ref="A1:J1"/>
    <mergeCell ref="C25:J25"/>
    <mergeCell ref="A27:A29"/>
    <mergeCell ref="A30:A32"/>
    <mergeCell ref="A34:A37"/>
    <mergeCell ref="B25:B26"/>
    <mergeCell ref="A3:A4"/>
    <mergeCell ref="B3:B4"/>
    <mergeCell ref="C3:D3"/>
    <mergeCell ref="F3:J3"/>
    <mergeCell ref="A5:A7"/>
    <mergeCell ref="A38:A41"/>
    <mergeCell ref="A42:A45"/>
    <mergeCell ref="A8:A10"/>
    <mergeCell ref="A12:A15"/>
    <mergeCell ref="A16:A19"/>
    <mergeCell ref="A20:A23"/>
    <mergeCell ref="A25:A26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 r:id="rId1"/>
  <headerFooter>
    <oddFooter>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C3B9F-1F60-443E-AD68-0B647C7A55D2}">
  <dimension ref="A1:M53"/>
  <sheetViews>
    <sheetView topLeftCell="D23" workbookViewId="0">
      <selection activeCell="F41" sqref="F41"/>
    </sheetView>
  </sheetViews>
  <sheetFormatPr defaultColWidth="9.140625" defaultRowHeight="15"/>
  <cols>
    <col min="1" max="1" width="6.7109375" style="43" bestFit="1" customWidth="1"/>
    <col min="2" max="2" width="9" style="43" bestFit="1" customWidth="1"/>
    <col min="3" max="3" width="14.42578125" style="43" bestFit="1" customWidth="1"/>
    <col min="4" max="4" width="8.7109375" style="43" bestFit="1" customWidth="1"/>
    <col min="5" max="5" width="35.7109375" style="43" customWidth="1"/>
    <col min="6" max="6" width="15.85546875" style="43" bestFit="1" customWidth="1"/>
    <col min="7" max="7" width="7.42578125" style="43" bestFit="1" customWidth="1"/>
    <col min="8" max="8" width="8" style="43" bestFit="1" customWidth="1"/>
    <col min="9" max="9" width="14.7109375" style="43" bestFit="1" customWidth="1"/>
    <col min="10" max="10" width="13.42578125" style="43" customWidth="1"/>
    <col min="11" max="11" width="9.140625" style="43"/>
    <col min="12" max="12" width="31.140625" style="380" bestFit="1" customWidth="1"/>
    <col min="13" max="13" width="18.42578125" style="378" bestFit="1" customWidth="1"/>
    <col min="14" max="16384" width="9.140625" style="43"/>
  </cols>
  <sheetData>
    <row r="1" spans="1:10" ht="16.149999999999999" thickBot="1">
      <c r="A1" s="489" t="s">
        <v>123</v>
      </c>
      <c r="B1" s="490"/>
      <c r="C1" s="490"/>
      <c r="D1" s="490"/>
      <c r="E1" s="490"/>
      <c r="F1" s="490"/>
      <c r="G1" s="490"/>
      <c r="H1" s="490"/>
      <c r="I1" s="490"/>
      <c r="J1" s="491"/>
    </row>
    <row r="2" spans="1:10" ht="15.6" thickBot="1"/>
    <row r="3" spans="1:10">
      <c r="A3" s="505" t="s">
        <v>6</v>
      </c>
      <c r="B3" s="506"/>
      <c r="C3" s="506"/>
      <c r="D3" s="506"/>
      <c r="E3" s="506"/>
      <c r="F3" s="506"/>
      <c r="G3" s="506"/>
      <c r="H3" s="506"/>
      <c r="I3" s="506"/>
      <c r="J3" s="507"/>
    </row>
    <row r="4" spans="1:10" ht="26.45">
      <c r="A4" s="3" t="s">
        <v>7</v>
      </c>
      <c r="B4" s="4" t="s">
        <v>8</v>
      </c>
      <c r="C4" s="4" t="s">
        <v>9</v>
      </c>
      <c r="D4" s="5" t="s">
        <v>10</v>
      </c>
      <c r="E4" s="5" t="s">
        <v>11</v>
      </c>
      <c r="F4" s="6" t="s">
        <v>12</v>
      </c>
      <c r="G4" s="5" t="s">
        <v>13</v>
      </c>
      <c r="H4" s="5" t="s">
        <v>14</v>
      </c>
      <c r="I4" s="6" t="s">
        <v>15</v>
      </c>
      <c r="J4" s="7" t="s">
        <v>16</v>
      </c>
    </row>
    <row r="5" spans="1:10">
      <c r="A5" s="8">
        <v>1</v>
      </c>
      <c r="B5" s="496" t="s">
        <v>17</v>
      </c>
      <c r="C5" s="497"/>
      <c r="D5" s="497"/>
      <c r="E5" s="498"/>
      <c r="F5" s="9" t="s">
        <v>18</v>
      </c>
      <c r="G5" s="10"/>
      <c r="H5" s="11"/>
      <c r="I5" s="12" t="e">
        <f>SUM(I6:I16)</f>
        <v>#DIV/0!</v>
      </c>
      <c r="J5" s="296" t="e">
        <f>SUM(J6:J16)</f>
        <v>#DIV/0!</v>
      </c>
    </row>
    <row r="6" spans="1:10">
      <c r="A6" s="277" t="s">
        <v>19</v>
      </c>
      <c r="B6" s="439"/>
      <c r="C6" s="440"/>
      <c r="D6" s="441"/>
      <c r="E6" s="301" t="s">
        <v>20</v>
      </c>
      <c r="F6" s="16" t="e">
        <f>'EQUIPE PERMANENTE'!D64/4</f>
        <v>#DIV/0!</v>
      </c>
      <c r="G6" s="14" t="s">
        <v>21</v>
      </c>
      <c r="H6" s="17">
        <v>15</v>
      </c>
      <c r="I6" s="16" t="e">
        <f>H6*F6</f>
        <v>#DIV/0!</v>
      </c>
      <c r="J6" s="290" t="e">
        <f>I6/$I$25</f>
        <v>#DIV/0!</v>
      </c>
    </row>
    <row r="7" spans="1:10">
      <c r="A7" s="277" t="s">
        <v>22</v>
      </c>
      <c r="B7" s="439"/>
      <c r="C7" s="442"/>
      <c r="D7" s="441"/>
      <c r="E7" s="302" t="s">
        <v>124</v>
      </c>
      <c r="F7" s="27" t="e">
        <f>('EQUIPE PERMANENTE'!F64/4)</f>
        <v>#DIV/0!</v>
      </c>
      <c r="G7" s="14" t="s">
        <v>21</v>
      </c>
      <c r="H7" s="20">
        <v>15</v>
      </c>
      <c r="I7" s="16" t="e">
        <f t="shared" ref="I7:I16" si="0">H7*F7</f>
        <v>#DIV/0!</v>
      </c>
      <c r="J7" s="290" t="e">
        <f t="shared" ref="J7:J16" si="1">I7/$I$25</f>
        <v>#DIV/0!</v>
      </c>
    </row>
    <row r="8" spans="1:10">
      <c r="A8" s="277" t="s">
        <v>24</v>
      </c>
      <c r="B8" s="443"/>
      <c r="C8" s="442"/>
      <c r="D8" s="441"/>
      <c r="E8" s="302" t="s">
        <v>25</v>
      </c>
      <c r="F8" s="16" t="e">
        <f>('EQUIPE PERMANENTE'!H64/4)</f>
        <v>#DIV/0!</v>
      </c>
      <c r="G8" s="14" t="s">
        <v>21</v>
      </c>
      <c r="H8" s="20">
        <v>15</v>
      </c>
      <c r="I8" s="16" t="e">
        <f t="shared" si="0"/>
        <v>#DIV/0!</v>
      </c>
      <c r="J8" s="290" t="e">
        <f t="shared" si="1"/>
        <v>#DIV/0!</v>
      </c>
    </row>
    <row r="9" spans="1:10">
      <c r="A9" s="277" t="s">
        <v>26</v>
      </c>
      <c r="B9" s="444"/>
      <c r="C9" s="442"/>
      <c r="D9" s="441"/>
      <c r="E9" s="302" t="s">
        <v>27</v>
      </c>
      <c r="F9" s="16" t="e">
        <f>('EQUIPE PERMANENTE'!J64/4)</f>
        <v>#DIV/0!</v>
      </c>
      <c r="G9" s="14" t="s">
        <v>21</v>
      </c>
      <c r="H9" s="20">
        <v>15</v>
      </c>
      <c r="I9" s="16" t="e">
        <f t="shared" si="0"/>
        <v>#DIV/0!</v>
      </c>
      <c r="J9" s="290" t="e">
        <f t="shared" si="1"/>
        <v>#DIV/0!</v>
      </c>
    </row>
    <row r="10" spans="1:10">
      <c r="A10" s="277" t="s">
        <v>28</v>
      </c>
      <c r="B10" s="443"/>
      <c r="C10" s="440"/>
      <c r="D10" s="441"/>
      <c r="E10" s="19" t="s">
        <v>29</v>
      </c>
      <c r="F10" s="318" t="e">
        <f>('EQUIPE PERMANENTE'!L64)</f>
        <v>#REF!</v>
      </c>
      <c r="G10" s="14" t="s">
        <v>21</v>
      </c>
      <c r="H10" s="20">
        <v>12</v>
      </c>
      <c r="I10" s="16" t="e">
        <f t="shared" si="0"/>
        <v>#REF!</v>
      </c>
      <c r="J10" s="290" t="e">
        <f t="shared" si="1"/>
        <v>#REF!</v>
      </c>
    </row>
    <row r="11" spans="1:10">
      <c r="A11" s="277" t="s">
        <v>30</v>
      </c>
      <c r="B11" s="445"/>
      <c r="C11" s="440"/>
      <c r="D11" s="441"/>
      <c r="E11" s="19" t="s">
        <v>31</v>
      </c>
      <c r="F11" s="16" t="e">
        <f>('EQUIPE PERMANENTE'!N64)</f>
        <v>#REF!</v>
      </c>
      <c r="G11" s="14" t="s">
        <v>21</v>
      </c>
      <c r="H11" s="20">
        <v>12</v>
      </c>
      <c r="I11" s="16" t="e">
        <f t="shared" si="0"/>
        <v>#REF!</v>
      </c>
      <c r="J11" s="290" t="e">
        <f t="shared" si="1"/>
        <v>#REF!</v>
      </c>
    </row>
    <row r="12" spans="1:10">
      <c r="A12" s="277" t="s">
        <v>125</v>
      </c>
      <c r="B12" s="444"/>
      <c r="C12" s="440"/>
      <c r="D12" s="441"/>
      <c r="E12" s="19" t="s">
        <v>33</v>
      </c>
      <c r="F12" s="16" t="e">
        <f>'EQUIPE PERMANENTE'!P64</f>
        <v>#REF!</v>
      </c>
      <c r="G12" s="14" t="s">
        <v>21</v>
      </c>
      <c r="H12" s="20">
        <v>12</v>
      </c>
      <c r="I12" s="16" t="e">
        <f t="shared" ref="I12:I13" si="2">H12*F12</f>
        <v>#REF!</v>
      </c>
      <c r="J12" s="290" t="e">
        <f t="shared" si="1"/>
        <v>#REF!</v>
      </c>
    </row>
    <row r="13" spans="1:10">
      <c r="A13" s="277" t="s">
        <v>32</v>
      </c>
      <c r="B13" s="444"/>
      <c r="C13" s="440"/>
      <c r="D13" s="441"/>
      <c r="E13" s="19" t="s">
        <v>35</v>
      </c>
      <c r="F13" s="16" t="e">
        <f>'EQUIPE PERMANENTE'!R64</f>
        <v>#REF!</v>
      </c>
      <c r="G13" s="14" t="s">
        <v>21</v>
      </c>
      <c r="H13" s="20">
        <v>12</v>
      </c>
      <c r="I13" s="16" t="e">
        <f t="shared" si="2"/>
        <v>#REF!</v>
      </c>
      <c r="J13" s="290" t="e">
        <f t="shared" si="1"/>
        <v>#REF!</v>
      </c>
    </row>
    <row r="14" spans="1:10">
      <c r="A14" s="277" t="s">
        <v>34</v>
      </c>
      <c r="B14" s="444"/>
      <c r="C14" s="440"/>
      <c r="D14" s="441"/>
      <c r="E14" s="19" t="s">
        <v>35</v>
      </c>
      <c r="F14" s="16" t="e">
        <f>'EQUIPE PERMANENTE'!R64</f>
        <v>#REF!</v>
      </c>
      <c r="G14" s="14" t="s">
        <v>21</v>
      </c>
      <c r="H14" s="20">
        <v>12</v>
      </c>
      <c r="I14" s="16" t="e">
        <f t="shared" si="0"/>
        <v>#REF!</v>
      </c>
      <c r="J14" s="290" t="e">
        <f t="shared" si="1"/>
        <v>#REF!</v>
      </c>
    </row>
    <row r="15" spans="1:10">
      <c r="A15" s="277" t="s">
        <v>34</v>
      </c>
      <c r="B15" s="444"/>
      <c r="C15" s="440"/>
      <c r="D15" s="441"/>
      <c r="E15" s="19" t="s">
        <v>35</v>
      </c>
      <c r="F15" s="16" t="e">
        <f>'EQUIPE PERMANENTE'!R64</f>
        <v>#REF!</v>
      </c>
      <c r="G15" s="14" t="s">
        <v>21</v>
      </c>
      <c r="H15" s="20">
        <v>12</v>
      </c>
      <c r="I15" s="16" t="e">
        <f t="shared" si="0"/>
        <v>#REF!</v>
      </c>
      <c r="J15" s="290" t="e">
        <f t="shared" si="1"/>
        <v>#REF!</v>
      </c>
    </row>
    <row r="16" spans="1:10">
      <c r="A16" s="277" t="s">
        <v>34</v>
      </c>
      <c r="B16" s="444"/>
      <c r="C16" s="440"/>
      <c r="D16" s="441"/>
      <c r="E16" s="19" t="s">
        <v>35</v>
      </c>
      <c r="F16" s="16" t="e">
        <f>'EQUIPE PERMANENTE'!R64</f>
        <v>#REF!</v>
      </c>
      <c r="G16" s="14" t="s">
        <v>21</v>
      </c>
      <c r="H16" s="20">
        <v>12</v>
      </c>
      <c r="I16" s="16" t="e">
        <f t="shared" si="0"/>
        <v>#REF!</v>
      </c>
      <c r="J16" s="290" t="e">
        <f t="shared" si="1"/>
        <v>#REF!</v>
      </c>
    </row>
    <row r="17" spans="1:12">
      <c r="A17" s="21">
        <v>2</v>
      </c>
      <c r="B17" s="495" t="s">
        <v>36</v>
      </c>
      <c r="C17" s="493"/>
      <c r="D17" s="493"/>
      <c r="E17" s="494"/>
      <c r="F17" s="23" t="s">
        <v>37</v>
      </c>
      <c r="G17" s="24"/>
      <c r="H17" s="22"/>
      <c r="I17" s="25" t="e">
        <f>SUM(I18:I23)</f>
        <v>#REF!</v>
      </c>
      <c r="J17" s="296" t="e">
        <f>SUM(J18:J23)</f>
        <v>#REF!</v>
      </c>
    </row>
    <row r="18" spans="1:12">
      <c r="A18" s="13" t="s">
        <v>38</v>
      </c>
      <c r="B18" s="446"/>
      <c r="C18" s="447"/>
      <c r="D18" s="441"/>
      <c r="E18" s="15" t="s">
        <v>39</v>
      </c>
      <c r="F18" s="16">
        <f>'DESPESAS DIVERSAS I'!B8/4</f>
        <v>0</v>
      </c>
      <c r="G18" s="14" t="s">
        <v>21</v>
      </c>
      <c r="H18" s="14">
        <v>15</v>
      </c>
      <c r="I18" s="16">
        <f>H18*F18</f>
        <v>0</v>
      </c>
      <c r="J18" s="295" t="e">
        <f>I18/$I$25</f>
        <v>#REF!</v>
      </c>
      <c r="L18" s="381"/>
    </row>
    <row r="19" spans="1:12">
      <c r="A19" s="13" t="s">
        <v>40</v>
      </c>
      <c r="B19" s="446"/>
      <c r="C19" s="447"/>
      <c r="D19" s="441"/>
      <c r="E19" s="15" t="s">
        <v>41</v>
      </c>
      <c r="F19" s="16">
        <f>'DESPESAS DIVERSAS I'!C8*3/4</f>
        <v>0</v>
      </c>
      <c r="G19" s="14" t="s">
        <v>21</v>
      </c>
      <c r="H19" s="14">
        <v>12</v>
      </c>
      <c r="I19" s="16">
        <f t="shared" ref="I19:I23" si="3">H19*F19</f>
        <v>0</v>
      </c>
      <c r="J19" s="295" t="e">
        <f>I19/$I$25</f>
        <v>#REF!</v>
      </c>
      <c r="L19" s="381"/>
    </row>
    <row r="20" spans="1:12">
      <c r="A20" s="13" t="s">
        <v>42</v>
      </c>
      <c r="B20" s="448"/>
      <c r="C20" s="449"/>
      <c r="D20" s="441"/>
      <c r="E20" s="302" t="s">
        <v>126</v>
      </c>
      <c r="F20" s="433" t="e">
        <f>'DESPESAS DIVERSAS I'!#REF!</f>
        <v>#REF!</v>
      </c>
      <c r="G20" s="14" t="s">
        <v>127</v>
      </c>
      <c r="H20" s="18">
        <v>1</v>
      </c>
      <c r="I20" s="16" t="e">
        <f t="shared" si="3"/>
        <v>#REF!</v>
      </c>
      <c r="J20" s="295" t="e">
        <f>I20/$I$25</f>
        <v>#REF!</v>
      </c>
    </row>
    <row r="21" spans="1:12">
      <c r="A21" s="13" t="s">
        <v>44</v>
      </c>
      <c r="B21" s="450"/>
      <c r="C21" s="449"/>
      <c r="D21" s="451"/>
      <c r="E21" s="26" t="s">
        <v>47</v>
      </c>
      <c r="F21" s="433" t="e">
        <f>'DESPESAS DIVERSAS II'!#REF!/4</f>
        <v>#REF!</v>
      </c>
      <c r="G21" s="14" t="s">
        <v>21</v>
      </c>
      <c r="H21" s="18">
        <v>15</v>
      </c>
      <c r="I21" s="16" t="e">
        <f t="shared" si="3"/>
        <v>#REF!</v>
      </c>
      <c r="J21" s="295" t="e">
        <f>I21/$I$25</f>
        <v>#REF!</v>
      </c>
    </row>
    <row r="22" spans="1:12">
      <c r="A22" s="13" t="s">
        <v>48</v>
      </c>
      <c r="B22" s="450"/>
      <c r="C22" s="449"/>
      <c r="D22" s="451"/>
      <c r="E22" s="26" t="s">
        <v>49</v>
      </c>
      <c r="F22" s="433" t="e">
        <f>'DESPESAS DIVERSAS II'!#REF!</f>
        <v>#REF!</v>
      </c>
      <c r="G22" s="14" t="s">
        <v>21</v>
      </c>
      <c r="H22" s="18">
        <v>12</v>
      </c>
      <c r="I22" s="16" t="e">
        <f t="shared" si="3"/>
        <v>#REF!</v>
      </c>
      <c r="J22" s="295" t="e">
        <f>I22/$I$25</f>
        <v>#REF!</v>
      </c>
    </row>
    <row r="23" spans="1:12">
      <c r="A23" s="414" t="s">
        <v>128</v>
      </c>
      <c r="B23" s="452"/>
      <c r="C23" s="452"/>
      <c r="D23" s="451"/>
      <c r="E23" s="26" t="s">
        <v>129</v>
      </c>
      <c r="F23" s="433" t="e">
        <f>'DESPESAS DIVERSAS II'!#REF!</f>
        <v>#REF!</v>
      </c>
      <c r="G23" s="14" t="s">
        <v>21</v>
      </c>
      <c r="H23" s="414">
        <v>12</v>
      </c>
      <c r="I23" s="16" t="e">
        <f t="shared" si="3"/>
        <v>#REF!</v>
      </c>
      <c r="J23" s="295" t="e">
        <f>I23/$I$25</f>
        <v>#REF!</v>
      </c>
    </row>
    <row r="24" spans="1:12">
      <c r="A24" s="121"/>
      <c r="B24" s="122"/>
      <c r="C24" s="122"/>
      <c r="D24" s="122"/>
      <c r="E24" s="122"/>
      <c r="F24" s="122"/>
      <c r="G24" s="122"/>
      <c r="H24" s="122"/>
      <c r="I24" s="122"/>
      <c r="J24" s="295"/>
    </row>
    <row r="25" spans="1:12">
      <c r="A25" s="499" t="s">
        <v>50</v>
      </c>
      <c r="B25" s="500"/>
      <c r="C25" s="500"/>
      <c r="D25" s="500"/>
      <c r="E25" s="500"/>
      <c r="F25" s="500"/>
      <c r="G25" s="500"/>
      <c r="H25" s="500"/>
      <c r="I25" s="126" t="e">
        <f>I17+I5</f>
        <v>#REF!</v>
      </c>
      <c r="J25" s="297" t="e">
        <f>I25/I25</f>
        <v>#REF!</v>
      </c>
    </row>
    <row r="26" spans="1:12">
      <c r="A26" s="501" t="s">
        <v>51</v>
      </c>
      <c r="B26" s="502"/>
      <c r="C26" s="502"/>
      <c r="D26" s="502"/>
      <c r="E26" s="502"/>
      <c r="F26" s="502"/>
      <c r="G26" s="502"/>
      <c r="H26" s="502"/>
      <c r="I26" s="123">
        <v>4</v>
      </c>
      <c r="J26" s="124" t="s">
        <v>52</v>
      </c>
    </row>
    <row r="27" spans="1:12" ht="15.6" thickBot="1">
      <c r="A27" s="503" t="s">
        <v>53</v>
      </c>
      <c r="B27" s="504"/>
      <c r="C27" s="504"/>
      <c r="D27" s="504"/>
      <c r="E27" s="504"/>
      <c r="F27" s="504"/>
      <c r="G27" s="504"/>
      <c r="H27" s="504"/>
      <c r="I27" s="293" t="e">
        <f>I25*I26</f>
        <v>#REF!</v>
      </c>
      <c r="J27" s="125" t="s">
        <v>52</v>
      </c>
    </row>
    <row r="28" spans="1:12" ht="15" customHeight="1" thickBot="1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2">
      <c r="A29" s="486" t="s">
        <v>54</v>
      </c>
      <c r="B29" s="487"/>
      <c r="C29" s="487"/>
      <c r="D29" s="487"/>
      <c r="E29" s="487"/>
      <c r="F29" s="487"/>
      <c r="G29" s="487"/>
      <c r="H29" s="487"/>
      <c r="I29" s="487"/>
      <c r="J29" s="488"/>
    </row>
    <row r="30" spans="1:12" ht="26.45">
      <c r="A30" s="3" t="s">
        <v>7</v>
      </c>
      <c r="B30" s="28" t="s">
        <v>8</v>
      </c>
      <c r="C30" s="28" t="s">
        <v>9</v>
      </c>
      <c r="D30" s="6" t="s">
        <v>10</v>
      </c>
      <c r="E30" s="6" t="s">
        <v>11</v>
      </c>
      <c r="F30" s="6" t="s">
        <v>56</v>
      </c>
      <c r="G30" s="5" t="s">
        <v>13</v>
      </c>
      <c r="H30" s="5" t="s">
        <v>14</v>
      </c>
      <c r="I30" s="6" t="s">
        <v>15</v>
      </c>
      <c r="J30" s="7" t="s">
        <v>16</v>
      </c>
    </row>
    <row r="31" spans="1:12">
      <c r="A31" s="29">
        <v>3</v>
      </c>
      <c r="B31" s="492" t="s">
        <v>57</v>
      </c>
      <c r="C31" s="493"/>
      <c r="D31" s="493"/>
      <c r="E31" s="494"/>
      <c r="F31" s="24" t="s">
        <v>58</v>
      </c>
      <c r="G31" s="24"/>
      <c r="H31" s="365"/>
      <c r="I31" s="25">
        <f>SUM(I32:I34)</f>
        <v>0</v>
      </c>
      <c r="J31" s="298" t="e">
        <f>SUM(J32:J34)</f>
        <v>#REF!</v>
      </c>
    </row>
    <row r="32" spans="1:12">
      <c r="A32" s="33" t="s">
        <v>59</v>
      </c>
      <c r="B32" s="476"/>
      <c r="C32" s="476"/>
      <c r="D32" s="477"/>
      <c r="E32" s="35" t="s">
        <v>130</v>
      </c>
      <c r="F32" s="27">
        <f>'SERVIÇOS TÉCNICOS'!H5</f>
        <v>0</v>
      </c>
      <c r="G32" s="364" t="s">
        <v>61</v>
      </c>
      <c r="H32" s="364">
        <v>960</v>
      </c>
      <c r="I32" s="27">
        <f>H32*F32</f>
        <v>0</v>
      </c>
      <c r="J32" s="299" t="e">
        <f>I32/$I$42</f>
        <v>#REF!</v>
      </c>
    </row>
    <row r="33" spans="1:10" ht="95.1" customHeight="1">
      <c r="A33" s="33" t="s">
        <v>62</v>
      </c>
      <c r="B33" s="476"/>
      <c r="C33" s="478"/>
      <c r="D33" s="479"/>
      <c r="E33" s="453" t="s">
        <v>63</v>
      </c>
      <c r="F33" s="27">
        <f>'SERVIÇOS TÉCNICOS'!H6</f>
        <v>0</v>
      </c>
      <c r="G33" s="34" t="s">
        <v>64</v>
      </c>
      <c r="H33" s="34">
        <v>7</v>
      </c>
      <c r="I33" s="27">
        <f t="shared" ref="I33:I34" si="4">H33*F33</f>
        <v>0</v>
      </c>
      <c r="J33" s="299" t="e">
        <f>I33/$I$42</f>
        <v>#REF!</v>
      </c>
    </row>
    <row r="34" spans="1:10">
      <c r="A34" s="33" t="s">
        <v>65</v>
      </c>
      <c r="B34" s="476"/>
      <c r="C34" s="476"/>
      <c r="D34" s="479"/>
      <c r="E34" s="35" t="s">
        <v>66</v>
      </c>
      <c r="F34" s="27">
        <f>'SERVIÇOS TÉCNICOS'!H7</f>
        <v>0</v>
      </c>
      <c r="G34" s="366" t="s">
        <v>64</v>
      </c>
      <c r="H34" s="366">
        <v>12</v>
      </c>
      <c r="I34" s="27">
        <f t="shared" si="4"/>
        <v>0</v>
      </c>
      <c r="J34" s="299" t="e">
        <f>I34/$I$42</f>
        <v>#REF!</v>
      </c>
    </row>
    <row r="35" spans="1:10">
      <c r="A35" s="29">
        <v>4</v>
      </c>
      <c r="B35" s="527" t="s">
        <v>36</v>
      </c>
      <c r="C35" s="528"/>
      <c r="D35" s="528"/>
      <c r="E35" s="529"/>
      <c r="F35" s="24" t="s">
        <v>37</v>
      </c>
      <c r="G35" s="24"/>
      <c r="H35" s="365"/>
      <c r="I35" s="25" t="e">
        <f>SUM(I36:I40)</f>
        <v>#REF!</v>
      </c>
      <c r="J35" s="298" t="e">
        <f>SUM(J36:J40)</f>
        <v>#REF!</v>
      </c>
    </row>
    <row r="36" spans="1:10">
      <c r="A36" s="33" t="s">
        <v>131</v>
      </c>
      <c r="B36" s="480"/>
      <c r="C36" s="481"/>
      <c r="D36" s="482"/>
      <c r="E36" s="416" t="s">
        <v>132</v>
      </c>
      <c r="F36" s="27" t="e">
        <f>'DESPESAS DIVERSAS II'!#REF!</f>
        <v>#REF!</v>
      </c>
      <c r="G36" s="364" t="s">
        <v>61</v>
      </c>
      <c r="H36" s="364">
        <v>504</v>
      </c>
      <c r="I36" s="27" t="e">
        <f>F36*H36</f>
        <v>#REF!</v>
      </c>
      <c r="J36" s="299" t="e">
        <f>I36/$I$42</f>
        <v>#REF!</v>
      </c>
    </row>
    <row r="37" spans="1:10">
      <c r="A37" s="33"/>
      <c r="B37" s="476"/>
      <c r="C37" s="478"/>
      <c r="D37" s="482"/>
      <c r="E37" s="416" t="s">
        <v>133</v>
      </c>
      <c r="F37" s="27" t="e">
        <f>'DESPESAS DIVERSAS II'!#REF!</f>
        <v>#REF!</v>
      </c>
      <c r="G37" s="364" t="s">
        <v>61</v>
      </c>
      <c r="H37" s="364">
        <f>9*8</f>
        <v>72</v>
      </c>
      <c r="I37" s="27" t="e">
        <f>F37*H37</f>
        <v>#REF!</v>
      </c>
      <c r="J37" s="299" t="e">
        <f>I37/$I$42</f>
        <v>#REF!</v>
      </c>
    </row>
    <row r="38" spans="1:10">
      <c r="A38" s="33" t="s">
        <v>70</v>
      </c>
      <c r="B38" s="483"/>
      <c r="C38" s="476"/>
      <c r="D38" s="477"/>
      <c r="E38" s="35" t="s">
        <v>71</v>
      </c>
      <c r="F38" s="27" t="e">
        <f>'DESPESAS DIVERSAS II'!#REF!</f>
        <v>#REF!</v>
      </c>
      <c r="G38" s="34" t="s">
        <v>72</v>
      </c>
      <c r="H38" s="38">
        <v>3750</v>
      </c>
      <c r="I38" s="27" t="e">
        <f t="shared" ref="I38:I40" si="5">F38*H38</f>
        <v>#REF!</v>
      </c>
      <c r="J38" s="299" t="e">
        <f t="shared" ref="J38:J40" si="6">I38/$I$42</f>
        <v>#REF!</v>
      </c>
    </row>
    <row r="39" spans="1:10">
      <c r="A39" s="33" t="s">
        <v>73</v>
      </c>
      <c r="B39" s="483"/>
      <c r="C39" s="476"/>
      <c r="D39" s="477"/>
      <c r="E39" s="35" t="s">
        <v>74</v>
      </c>
      <c r="F39" s="27" t="e">
        <f>'DESPESAS DIVERSAS II'!#REF!</f>
        <v>#REF!</v>
      </c>
      <c r="G39" s="34" t="s">
        <v>72</v>
      </c>
      <c r="H39" s="34">
        <v>330</v>
      </c>
      <c r="I39" s="27" t="e">
        <f t="shared" si="5"/>
        <v>#REF!</v>
      </c>
      <c r="J39" s="299" t="e">
        <f t="shared" si="6"/>
        <v>#REF!</v>
      </c>
    </row>
    <row r="40" spans="1:10">
      <c r="A40" s="33" t="s">
        <v>75</v>
      </c>
      <c r="B40" s="483"/>
      <c r="C40" s="476"/>
      <c r="D40" s="477"/>
      <c r="E40" s="35" t="s">
        <v>76</v>
      </c>
      <c r="F40" s="27" t="e">
        <f>'DESPESAS DIVERSAS II'!#REF!</f>
        <v>#REF!</v>
      </c>
      <c r="G40" s="34" t="s">
        <v>72</v>
      </c>
      <c r="H40" s="34">
        <v>330</v>
      </c>
      <c r="I40" s="27" t="e">
        <f t="shared" si="5"/>
        <v>#REF!</v>
      </c>
      <c r="J40" s="299" t="e">
        <f t="shared" si="6"/>
        <v>#REF!</v>
      </c>
    </row>
    <row r="41" spans="1:10">
      <c r="A41" s="39"/>
      <c r="B41" s="40"/>
      <c r="C41" s="40"/>
      <c r="D41" s="40"/>
      <c r="E41" s="40"/>
      <c r="F41" s="41"/>
      <c r="G41" s="42"/>
      <c r="H41" s="40"/>
      <c r="I41" s="40"/>
      <c r="J41" s="300"/>
    </row>
    <row r="42" spans="1:10">
      <c r="A42" s="499" t="s">
        <v>77</v>
      </c>
      <c r="B42" s="500"/>
      <c r="C42" s="500"/>
      <c r="D42" s="500"/>
      <c r="E42" s="500"/>
      <c r="F42" s="500"/>
      <c r="G42" s="500"/>
      <c r="H42" s="500"/>
      <c r="I42" s="126" t="e">
        <f>I35+I31</f>
        <v>#REF!</v>
      </c>
      <c r="J42" s="297" t="e">
        <f>I42/I42</f>
        <v>#REF!</v>
      </c>
    </row>
    <row r="43" spans="1:10">
      <c r="A43" s="501" t="s">
        <v>51</v>
      </c>
      <c r="B43" s="502"/>
      <c r="C43" s="502"/>
      <c r="D43" s="502"/>
      <c r="E43" s="502"/>
      <c r="F43" s="502"/>
      <c r="G43" s="502"/>
      <c r="H43" s="502"/>
      <c r="I43" s="123">
        <v>4</v>
      </c>
      <c r="J43" s="124" t="s">
        <v>52</v>
      </c>
    </row>
    <row r="44" spans="1:10" ht="15.6" thickBot="1">
      <c r="A44" s="503" t="s">
        <v>78</v>
      </c>
      <c r="B44" s="504"/>
      <c r="C44" s="504"/>
      <c r="D44" s="504"/>
      <c r="E44" s="504"/>
      <c r="F44" s="504"/>
      <c r="G44" s="504"/>
      <c r="H44" s="504"/>
      <c r="I44" s="128" t="e">
        <f>I43*I42</f>
        <v>#REF!</v>
      </c>
      <c r="J44" s="125" t="s">
        <v>52</v>
      </c>
    </row>
    <row r="45" spans="1:10" ht="15.6" thickBot="1">
      <c r="A45" s="122"/>
      <c r="B45" s="122"/>
      <c r="C45" s="122"/>
      <c r="D45" s="122"/>
      <c r="E45" s="122"/>
      <c r="F45" s="122"/>
      <c r="G45" s="122"/>
      <c r="H45" s="122"/>
      <c r="I45" s="122"/>
      <c r="J45" s="122"/>
    </row>
    <row r="46" spans="1:10" ht="15.6" thickBot="1">
      <c r="A46" s="484" t="s">
        <v>79</v>
      </c>
      <c r="B46" s="485"/>
      <c r="C46" s="485"/>
      <c r="D46" s="485"/>
      <c r="E46" s="485"/>
      <c r="F46" s="485"/>
      <c r="G46" s="485"/>
      <c r="H46" s="485"/>
      <c r="I46" s="294" t="e">
        <f>I44+I27</f>
        <v>#REF!</v>
      </c>
      <c r="J46" s="129" t="s">
        <v>52</v>
      </c>
    </row>
    <row r="48" spans="1:10">
      <c r="I48" s="378"/>
    </row>
    <row r="49" spans="9:13">
      <c r="I49" s="378"/>
    </row>
    <row r="53" spans="9:13">
      <c r="M53" s="379"/>
    </row>
  </sheetData>
  <mergeCells count="14">
    <mergeCell ref="A26:H26"/>
    <mergeCell ref="A1:J1"/>
    <mergeCell ref="A3:J3"/>
    <mergeCell ref="B5:E5"/>
    <mergeCell ref="B17:E17"/>
    <mergeCell ref="A25:H25"/>
    <mergeCell ref="A44:H44"/>
    <mergeCell ref="A46:H46"/>
    <mergeCell ref="A27:H27"/>
    <mergeCell ref="A29:J29"/>
    <mergeCell ref="B31:E31"/>
    <mergeCell ref="B35:E35"/>
    <mergeCell ref="A42:H42"/>
    <mergeCell ref="A43:H43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 r:id="rId1"/>
  <headerFooter>
    <oddFooter>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0F5A7-A319-46DA-87CD-C9737D777365}">
  <dimension ref="A1:N49"/>
  <sheetViews>
    <sheetView zoomScale="85" zoomScaleNormal="85" workbookViewId="0"/>
  </sheetViews>
  <sheetFormatPr defaultColWidth="9.140625" defaultRowHeight="15"/>
  <cols>
    <col min="1" max="1" width="10.85546875" style="45" customWidth="1"/>
    <col min="2" max="2" width="22.7109375" style="45" bestFit="1" customWidth="1"/>
    <col min="3" max="10" width="12.28515625" style="45" bestFit="1" customWidth="1"/>
    <col min="11" max="13" width="9.140625" style="45"/>
    <col min="14" max="14" width="8.85546875" style="45" bestFit="1" customWidth="1"/>
    <col min="15" max="16384" width="9.140625" style="45"/>
  </cols>
  <sheetData>
    <row r="1" spans="1:11" ht="16.149999999999999" thickBot="1">
      <c r="A1" s="517" t="s">
        <v>134</v>
      </c>
      <c r="B1" s="518"/>
      <c r="C1" s="518"/>
      <c r="D1" s="518"/>
      <c r="E1" s="518"/>
      <c r="F1" s="518"/>
      <c r="G1" s="518"/>
      <c r="H1" s="518"/>
      <c r="I1" s="518"/>
      <c r="J1" s="519"/>
      <c r="K1" s="432"/>
    </row>
    <row r="2" spans="1:11">
      <c r="A2" s="46"/>
      <c r="B2" s="46"/>
      <c r="C2" s="46"/>
      <c r="D2" s="46"/>
      <c r="E2" s="46"/>
      <c r="F2" s="46"/>
      <c r="G2" s="46"/>
      <c r="H2" s="46"/>
      <c r="I2" s="46"/>
      <c r="J2" s="46"/>
      <c r="K2" s="432"/>
    </row>
    <row r="3" spans="1:11">
      <c r="A3" s="534" t="s">
        <v>81</v>
      </c>
      <c r="B3" s="534" t="s">
        <v>82</v>
      </c>
      <c r="C3" s="547" t="s">
        <v>83</v>
      </c>
      <c r="D3" s="547"/>
      <c r="E3" s="384"/>
      <c r="F3" s="547" t="s">
        <v>84</v>
      </c>
      <c r="G3" s="547"/>
      <c r="H3" s="547"/>
      <c r="I3" s="547"/>
      <c r="J3" s="547"/>
      <c r="K3" s="432"/>
    </row>
    <row r="4" spans="1:11">
      <c r="A4" s="534"/>
      <c r="B4" s="534"/>
      <c r="C4" s="383" t="s">
        <v>85</v>
      </c>
      <c r="D4" s="383" t="s">
        <v>86</v>
      </c>
      <c r="E4" s="383" t="s">
        <v>87</v>
      </c>
      <c r="F4" s="383" t="s">
        <v>88</v>
      </c>
      <c r="G4" s="383" t="s">
        <v>89</v>
      </c>
      <c r="H4" s="383" t="s">
        <v>90</v>
      </c>
      <c r="I4" s="383" t="s">
        <v>91</v>
      </c>
      <c r="J4" s="383" t="s">
        <v>113</v>
      </c>
      <c r="K4" s="432"/>
    </row>
    <row r="5" spans="1:11">
      <c r="A5" s="531" t="s">
        <v>92</v>
      </c>
      <c r="B5" s="386" t="s">
        <v>93</v>
      </c>
      <c r="C5" s="387"/>
      <c r="D5" s="388"/>
      <c r="E5" s="389"/>
      <c r="F5" s="388"/>
      <c r="G5" s="388"/>
      <c r="H5" s="388"/>
      <c r="I5" s="388"/>
      <c r="J5" s="388"/>
      <c r="K5" s="432"/>
    </row>
    <row r="6" spans="1:11">
      <c r="A6" s="531"/>
      <c r="B6" s="386" t="s">
        <v>94</v>
      </c>
      <c r="C6" s="390"/>
      <c r="D6" s="388"/>
      <c r="E6" s="389"/>
      <c r="F6" s="388"/>
      <c r="G6" s="388"/>
      <c r="H6" s="388"/>
      <c r="I6" s="388"/>
      <c r="J6" s="388"/>
      <c r="K6" s="432"/>
    </row>
    <row r="7" spans="1:11">
      <c r="A7" s="531"/>
      <c r="B7" s="386" t="s">
        <v>95</v>
      </c>
      <c r="C7" s="391" t="s">
        <v>96</v>
      </c>
      <c r="D7" s="391" t="s">
        <v>96</v>
      </c>
      <c r="E7" s="389"/>
      <c r="F7" s="388"/>
      <c r="G7" s="388"/>
      <c r="H7" s="388"/>
      <c r="I7" s="388"/>
      <c r="J7" s="391" t="s">
        <v>121</v>
      </c>
      <c r="K7" s="432"/>
    </row>
    <row r="8" spans="1:11">
      <c r="A8" s="531" t="s">
        <v>97</v>
      </c>
      <c r="B8" s="386" t="s">
        <v>98</v>
      </c>
      <c r="C8" s="388"/>
      <c r="D8" s="388"/>
      <c r="E8" s="387"/>
      <c r="F8" s="388"/>
      <c r="G8" s="388"/>
      <c r="H8" s="388"/>
      <c r="I8" s="388"/>
      <c r="J8" s="388"/>
      <c r="K8" s="432"/>
    </row>
    <row r="9" spans="1:11">
      <c r="A9" s="531"/>
      <c r="B9" s="386" t="s">
        <v>99</v>
      </c>
      <c r="C9" s="388"/>
      <c r="D9" s="388"/>
      <c r="E9" s="390"/>
      <c r="F9" s="390"/>
      <c r="G9" s="390"/>
      <c r="H9" s="392" t="s">
        <v>100</v>
      </c>
      <c r="I9" s="390"/>
      <c r="J9" s="390"/>
      <c r="K9" s="432"/>
    </row>
    <row r="10" spans="1:11">
      <c r="A10" s="531"/>
      <c r="B10" s="386" t="s">
        <v>101</v>
      </c>
      <c r="C10" s="388"/>
      <c r="D10" s="388"/>
      <c r="E10" s="391" t="s">
        <v>102</v>
      </c>
      <c r="F10" s="391" t="s">
        <v>102</v>
      </c>
      <c r="G10" s="391" t="s">
        <v>102</v>
      </c>
      <c r="H10" s="391" t="s">
        <v>102</v>
      </c>
      <c r="I10" s="391" t="s">
        <v>102</v>
      </c>
      <c r="J10" s="391" t="s">
        <v>102</v>
      </c>
      <c r="K10" s="432"/>
    </row>
    <row r="11" spans="1:11">
      <c r="A11" s="385" t="s">
        <v>103</v>
      </c>
      <c r="B11" s="386" t="s">
        <v>104</v>
      </c>
      <c r="C11" s="390"/>
      <c r="D11" s="390"/>
      <c r="E11" s="391"/>
      <c r="F11" s="391"/>
      <c r="G11" s="391"/>
      <c r="H11" s="391"/>
      <c r="I11" s="391"/>
      <c r="J11" s="391"/>
      <c r="K11" s="432"/>
    </row>
    <row r="12" spans="1:11">
      <c r="A12" s="532" t="s">
        <v>105</v>
      </c>
      <c r="B12" s="394" t="s">
        <v>106</v>
      </c>
      <c r="C12" s="395" t="e">
        <f>('COMPOSIÇÃO DE CUSTOS - LOTE 5'!F6+'COMPOSIÇÃO DE CUSTOS - LOTE 5'!F7+'COMPOSIÇÃO DE CUSTOS - LOTE 5'!F8+'COMPOSIÇÃO DE CUSTOS - LOTE 5'!F9+'COMPOSIÇÃO DE CUSTOS - LOTE 5'!F18+'COMPOSIÇÃO DE CUSTOS - LOTE 5'!F21)*4</f>
        <v>#DIV/0!</v>
      </c>
      <c r="D12" s="395" t="e">
        <f>('COMPOSIÇÃO DE CUSTOS - LOTE 5'!F6+'COMPOSIÇÃO DE CUSTOS - LOTE 5'!F7+'COMPOSIÇÃO DE CUSTOS - LOTE 5'!F8+'COMPOSIÇÃO DE CUSTOS - LOTE 5'!F9+'COMPOSIÇÃO DE CUSTOS - LOTE 5'!F18+'COMPOSIÇÃO DE CUSTOS - LOTE 5'!F21)*4</f>
        <v>#DIV/0!</v>
      </c>
      <c r="E12" s="395" t="e">
        <f>('COMPOSIÇÃO DE CUSTOS - LOTE 5'!F6+'COMPOSIÇÃO DE CUSTOS - LOTE 5'!F7+'COMPOSIÇÃO DE CUSTOS - LOTE 5'!F8+'COMPOSIÇÃO DE CUSTOS - LOTE 5'!F9+'COMPOSIÇÃO DE CUSTOS - LOTE 5'!F18+'COMPOSIÇÃO DE CUSTOS - LOTE 5'!F21)*4</f>
        <v>#DIV/0!</v>
      </c>
      <c r="F12" s="395" t="e">
        <f>SUM('COMPOSIÇÃO DE CUSTOS - LOTE 5'!F6:F16,'COMPOSIÇÃO DE CUSTOS - LOTE 5'!F18:F23)*4</f>
        <v>#DIV/0!</v>
      </c>
      <c r="G12" s="395" t="e" cm="1">
        <f t="array" ref="G12">SUM('COMPOSIÇÃO DE CUSTOS - LOTE 5'!$F$6:$F$16,'COMPOSIÇÃO DE CUSTOS - LOTE 5'!$F$18:$F$19+'COMPOSIÇÃO DE CUSTOS - LOTE 5'!$F$21:$F$23)*4</f>
        <v>#DIV/0!</v>
      </c>
      <c r="H12" s="395" t="e" cm="1">
        <f t="array" ref="H12">SUM('COMPOSIÇÃO DE CUSTOS - LOTE 5'!$F$6:$F$16,'COMPOSIÇÃO DE CUSTOS - LOTE 5'!$F$18:$F$19+'COMPOSIÇÃO DE CUSTOS - LOTE 5'!$F$21:$F$23)*4</f>
        <v>#DIV/0!</v>
      </c>
      <c r="I12" s="395" t="e" cm="1">
        <f t="array" ref="I12">SUM('COMPOSIÇÃO DE CUSTOS - LOTE 5'!$F$6:$F$16,'COMPOSIÇÃO DE CUSTOS - LOTE 5'!$F$18:$F$19+'COMPOSIÇÃO DE CUSTOS - LOTE 5'!$F$21:$F$23)*4</f>
        <v>#DIV/0!</v>
      </c>
      <c r="J12" s="395" t="e" cm="1">
        <f t="array" ref="J12">SUM('COMPOSIÇÃO DE CUSTOS - LOTE 5'!$F$6:$F$16,'COMPOSIÇÃO DE CUSTOS - LOTE 5'!$F$18:$F$19+'COMPOSIÇÃO DE CUSTOS - LOTE 5'!$F$21:$F$23)*4</f>
        <v>#DIV/0!</v>
      </c>
      <c r="K12" s="432"/>
    </row>
    <row r="13" spans="1:11">
      <c r="A13" s="532"/>
      <c r="B13" s="396" t="s">
        <v>107</v>
      </c>
      <c r="C13" s="397" t="e">
        <f t="shared" ref="C13:J13" si="0">C12/$I$45</f>
        <v>#DIV/0!</v>
      </c>
      <c r="D13" s="397" t="e">
        <f t="shared" si="0"/>
        <v>#DIV/0!</v>
      </c>
      <c r="E13" s="397" t="e">
        <f t="shared" si="0"/>
        <v>#DIV/0!</v>
      </c>
      <c r="F13" s="397" t="e">
        <f t="shared" si="0"/>
        <v>#DIV/0!</v>
      </c>
      <c r="G13" s="397" t="e">
        <f t="shared" si="0"/>
        <v>#DIV/0!</v>
      </c>
      <c r="H13" s="397" t="e">
        <f t="shared" si="0"/>
        <v>#DIV/0!</v>
      </c>
      <c r="I13" s="397" t="e">
        <f t="shared" si="0"/>
        <v>#DIV/0!</v>
      </c>
      <c r="J13" s="397" t="e">
        <f t="shared" si="0"/>
        <v>#DIV/0!</v>
      </c>
      <c r="K13" s="432"/>
    </row>
    <row r="14" spans="1:11">
      <c r="A14" s="532"/>
      <c r="B14" s="394" t="s">
        <v>108</v>
      </c>
      <c r="C14" s="395" t="e">
        <f>C12</f>
        <v>#DIV/0!</v>
      </c>
      <c r="D14" s="395" t="e">
        <f t="shared" ref="D14:F15" si="1">D12+C14</f>
        <v>#DIV/0!</v>
      </c>
      <c r="E14" s="395" t="e">
        <f t="shared" si="1"/>
        <v>#DIV/0!</v>
      </c>
      <c r="F14" s="395" t="e">
        <f t="shared" si="1"/>
        <v>#DIV/0!</v>
      </c>
      <c r="G14" s="395" t="e">
        <f t="shared" ref="G14:I15" si="2">G12+F14</f>
        <v>#DIV/0!</v>
      </c>
      <c r="H14" s="395" t="e">
        <f t="shared" si="2"/>
        <v>#DIV/0!</v>
      </c>
      <c r="I14" s="395" t="e">
        <f t="shared" si="2"/>
        <v>#DIV/0!</v>
      </c>
      <c r="J14" s="395" t="e">
        <f>I14+J12</f>
        <v>#DIV/0!</v>
      </c>
      <c r="K14" s="432"/>
    </row>
    <row r="15" spans="1:11">
      <c r="A15" s="532"/>
      <c r="B15" s="396" t="s">
        <v>109</v>
      </c>
      <c r="C15" s="397" t="e">
        <f>C13</f>
        <v>#DIV/0!</v>
      </c>
      <c r="D15" s="397" t="e">
        <f t="shared" si="1"/>
        <v>#DIV/0!</v>
      </c>
      <c r="E15" s="397" t="e">
        <f t="shared" si="1"/>
        <v>#DIV/0!</v>
      </c>
      <c r="F15" s="397" t="e">
        <f t="shared" si="1"/>
        <v>#DIV/0!</v>
      </c>
      <c r="G15" s="397" t="e">
        <f t="shared" si="2"/>
        <v>#DIV/0!</v>
      </c>
      <c r="H15" s="397" t="e">
        <f t="shared" si="2"/>
        <v>#DIV/0!</v>
      </c>
      <c r="I15" s="397" t="e">
        <f t="shared" si="2"/>
        <v>#DIV/0!</v>
      </c>
      <c r="J15" s="397" t="e">
        <f>I15+J13</f>
        <v>#DIV/0!</v>
      </c>
      <c r="K15" s="432"/>
    </row>
    <row r="16" spans="1:11">
      <c r="A16" s="533" t="s">
        <v>110</v>
      </c>
      <c r="B16" s="398" t="s">
        <v>111</v>
      </c>
      <c r="C16" s="399">
        <v>0</v>
      </c>
      <c r="D16" s="399">
        <v>0</v>
      </c>
      <c r="E16" s="399">
        <v>0</v>
      </c>
      <c r="F16" s="399" t="e">
        <f>'COMPOSIÇÃO DE CUSTOS - LOTE 5'!I44/12</f>
        <v>#REF!</v>
      </c>
      <c r="G16" s="399" t="e">
        <f>'COMPOSIÇÃO DE CUSTOS - LOTE 5'!I44/12</f>
        <v>#REF!</v>
      </c>
      <c r="H16" s="399" t="e">
        <f>'COMPOSIÇÃO DE CUSTOS - LOTE 5'!I44/12</f>
        <v>#REF!</v>
      </c>
      <c r="I16" s="399" t="e">
        <f>'COMPOSIÇÃO DE CUSTOS - LOTE 5'!I44/12</f>
        <v>#REF!</v>
      </c>
      <c r="J16" s="399" t="e">
        <f>'COMPOSIÇÃO DE CUSTOS - LOTE 5'!I44/12</f>
        <v>#REF!</v>
      </c>
      <c r="K16" s="432"/>
    </row>
    <row r="17" spans="1:12">
      <c r="A17" s="533"/>
      <c r="B17" s="400" t="s">
        <v>107</v>
      </c>
      <c r="C17" s="401" t="e">
        <f t="shared" ref="C17:J17" si="3">C16/$I$45</f>
        <v>#DIV/0!</v>
      </c>
      <c r="D17" s="401" t="e">
        <f t="shared" si="3"/>
        <v>#DIV/0!</v>
      </c>
      <c r="E17" s="401" t="e">
        <f t="shared" si="3"/>
        <v>#DIV/0!</v>
      </c>
      <c r="F17" s="401" t="e">
        <f t="shared" si="3"/>
        <v>#REF!</v>
      </c>
      <c r="G17" s="401" t="e">
        <f t="shared" si="3"/>
        <v>#REF!</v>
      </c>
      <c r="H17" s="401" t="e">
        <f t="shared" si="3"/>
        <v>#REF!</v>
      </c>
      <c r="I17" s="401" t="e">
        <f t="shared" si="3"/>
        <v>#REF!</v>
      </c>
      <c r="J17" s="401" t="e">
        <f t="shared" si="3"/>
        <v>#REF!</v>
      </c>
      <c r="K17" s="432"/>
    </row>
    <row r="18" spans="1:12">
      <c r="A18" s="533"/>
      <c r="B18" s="398" t="s">
        <v>108</v>
      </c>
      <c r="C18" s="399">
        <f>C16</f>
        <v>0</v>
      </c>
      <c r="D18" s="399">
        <f t="shared" ref="D18:F19" si="4">D16+C18</f>
        <v>0</v>
      </c>
      <c r="E18" s="399">
        <f t="shared" si="4"/>
        <v>0</v>
      </c>
      <c r="F18" s="399" t="e">
        <f t="shared" si="4"/>
        <v>#REF!</v>
      </c>
      <c r="G18" s="399" t="e">
        <f t="shared" ref="G18:I19" si="5">G16+F18</f>
        <v>#REF!</v>
      </c>
      <c r="H18" s="399" t="e">
        <f t="shared" si="5"/>
        <v>#REF!</v>
      </c>
      <c r="I18" s="399" t="e">
        <f t="shared" si="5"/>
        <v>#REF!</v>
      </c>
      <c r="J18" s="399" t="e">
        <f>I18+J16</f>
        <v>#REF!</v>
      </c>
      <c r="K18" s="432"/>
    </row>
    <row r="19" spans="1:12">
      <c r="A19" s="533"/>
      <c r="B19" s="400" t="s">
        <v>109</v>
      </c>
      <c r="C19" s="401" t="e">
        <f>C17</f>
        <v>#DIV/0!</v>
      </c>
      <c r="D19" s="401" t="e">
        <f t="shared" si="4"/>
        <v>#DIV/0!</v>
      </c>
      <c r="E19" s="401" t="e">
        <f t="shared" si="4"/>
        <v>#DIV/0!</v>
      </c>
      <c r="F19" s="401" t="e">
        <f t="shared" si="4"/>
        <v>#REF!</v>
      </c>
      <c r="G19" s="401" t="e">
        <f t="shared" si="5"/>
        <v>#REF!</v>
      </c>
      <c r="H19" s="401" t="e">
        <f t="shared" si="5"/>
        <v>#REF!</v>
      </c>
      <c r="I19" s="401" t="e">
        <f t="shared" si="5"/>
        <v>#REF!</v>
      </c>
      <c r="J19" s="401" t="e">
        <f>I19+J17</f>
        <v>#REF!</v>
      </c>
      <c r="K19" s="432"/>
    </row>
    <row r="20" spans="1:12">
      <c r="A20" s="535" t="s">
        <v>112</v>
      </c>
      <c r="B20" s="403" t="s">
        <v>106</v>
      </c>
      <c r="C20" s="404" t="e">
        <f>C12+C16</f>
        <v>#DIV/0!</v>
      </c>
      <c r="D20" s="404" t="e">
        <f t="shared" ref="D20" si="6">D12+D16</f>
        <v>#DIV/0!</v>
      </c>
      <c r="E20" s="404" t="e">
        <f t="shared" ref="E20:J20" si="7">E12+E16</f>
        <v>#DIV/0!</v>
      </c>
      <c r="F20" s="404" t="e">
        <f t="shared" si="7"/>
        <v>#DIV/0!</v>
      </c>
      <c r="G20" s="404" t="e">
        <f t="shared" si="7"/>
        <v>#DIV/0!</v>
      </c>
      <c r="H20" s="404" t="e">
        <f t="shared" si="7"/>
        <v>#DIV/0!</v>
      </c>
      <c r="I20" s="404" t="e">
        <f t="shared" si="7"/>
        <v>#DIV/0!</v>
      </c>
      <c r="J20" s="404" t="e">
        <f t="shared" si="7"/>
        <v>#DIV/0!</v>
      </c>
      <c r="K20" s="432"/>
    </row>
    <row r="21" spans="1:12">
      <c r="A21" s="535"/>
      <c r="B21" s="405" t="s">
        <v>107</v>
      </c>
      <c r="C21" s="406" t="e">
        <f t="shared" ref="C21:J21" si="8">C20/$I$45</f>
        <v>#DIV/0!</v>
      </c>
      <c r="D21" s="406" t="e">
        <f t="shared" si="8"/>
        <v>#DIV/0!</v>
      </c>
      <c r="E21" s="406" t="e">
        <f t="shared" si="8"/>
        <v>#DIV/0!</v>
      </c>
      <c r="F21" s="406" t="e">
        <f t="shared" si="8"/>
        <v>#DIV/0!</v>
      </c>
      <c r="G21" s="406" t="e">
        <f t="shared" si="8"/>
        <v>#DIV/0!</v>
      </c>
      <c r="H21" s="406" t="e">
        <f t="shared" si="8"/>
        <v>#DIV/0!</v>
      </c>
      <c r="I21" s="406" t="e">
        <f t="shared" si="8"/>
        <v>#DIV/0!</v>
      </c>
      <c r="J21" s="406" t="e">
        <f t="shared" si="8"/>
        <v>#DIV/0!</v>
      </c>
      <c r="K21" s="432"/>
    </row>
    <row r="22" spans="1:12">
      <c r="A22" s="535"/>
      <c r="B22" s="403" t="s">
        <v>108</v>
      </c>
      <c r="C22" s="404" t="e">
        <f>C20</f>
        <v>#DIV/0!</v>
      </c>
      <c r="D22" s="404" t="e">
        <f t="shared" ref="D22:F23" si="9">D20+C22</f>
        <v>#DIV/0!</v>
      </c>
      <c r="E22" s="404" t="e">
        <f t="shared" si="9"/>
        <v>#DIV/0!</v>
      </c>
      <c r="F22" s="404" t="e">
        <f t="shared" si="9"/>
        <v>#DIV/0!</v>
      </c>
      <c r="G22" s="404" t="e">
        <f t="shared" ref="G22:I23" si="10">G20+F22</f>
        <v>#DIV/0!</v>
      </c>
      <c r="H22" s="404" t="e">
        <f t="shared" si="10"/>
        <v>#DIV/0!</v>
      </c>
      <c r="I22" s="404" t="e">
        <f t="shared" si="10"/>
        <v>#DIV/0!</v>
      </c>
      <c r="J22" s="404" t="e">
        <f>I22+J20</f>
        <v>#DIV/0!</v>
      </c>
      <c r="K22" s="432"/>
    </row>
    <row r="23" spans="1:12">
      <c r="A23" s="535"/>
      <c r="B23" s="405" t="s">
        <v>109</v>
      </c>
      <c r="C23" s="406" t="e">
        <f>C22/$I$45</f>
        <v>#DIV/0!</v>
      </c>
      <c r="D23" s="406" t="e">
        <f t="shared" si="9"/>
        <v>#DIV/0!</v>
      </c>
      <c r="E23" s="406" t="e">
        <f t="shared" si="9"/>
        <v>#DIV/0!</v>
      </c>
      <c r="F23" s="406" t="e">
        <f t="shared" si="9"/>
        <v>#DIV/0!</v>
      </c>
      <c r="G23" s="406" t="e">
        <f t="shared" si="10"/>
        <v>#DIV/0!</v>
      </c>
      <c r="H23" s="406" t="e">
        <f t="shared" si="10"/>
        <v>#DIV/0!</v>
      </c>
      <c r="I23" s="406" t="e">
        <f t="shared" si="10"/>
        <v>#DIV/0!</v>
      </c>
      <c r="J23" s="406" t="e">
        <f>I23+J21</f>
        <v>#DIV/0!</v>
      </c>
      <c r="K23" s="432"/>
    </row>
    <row r="24" spans="1:12">
      <c r="A24" s="428"/>
      <c r="B24" s="429"/>
      <c r="C24" s="430"/>
      <c r="D24" s="430"/>
      <c r="E24" s="431"/>
      <c r="F24" s="430"/>
      <c r="G24" s="430"/>
      <c r="H24" s="430"/>
      <c r="I24" s="430"/>
      <c r="J24" s="430"/>
      <c r="K24" s="432"/>
    </row>
    <row r="25" spans="1:12">
      <c r="A25" s="534" t="s">
        <v>81</v>
      </c>
      <c r="B25" s="534" t="s">
        <v>82</v>
      </c>
      <c r="C25" s="539" t="s">
        <v>84</v>
      </c>
      <c r="D25" s="540"/>
      <c r="E25" s="540"/>
      <c r="F25" s="540"/>
      <c r="G25" s="540"/>
      <c r="H25" s="540"/>
      <c r="I25" s="540"/>
      <c r="J25" s="540"/>
      <c r="K25" s="540"/>
    </row>
    <row r="26" spans="1:12">
      <c r="A26" s="534"/>
      <c r="B26" s="534"/>
      <c r="C26" s="383" t="s">
        <v>114</v>
      </c>
      <c r="D26" s="383" t="s">
        <v>115</v>
      </c>
      <c r="E26" s="383" t="s">
        <v>116</v>
      </c>
      <c r="F26" s="383" t="s">
        <v>117</v>
      </c>
      <c r="G26" s="383" t="s">
        <v>118</v>
      </c>
      <c r="H26" s="383" t="s">
        <v>119</v>
      </c>
      <c r="I26" s="417" t="s">
        <v>120</v>
      </c>
      <c r="J26" s="383" t="s">
        <v>135</v>
      </c>
      <c r="K26" s="383" t="s">
        <v>136</v>
      </c>
      <c r="L26" s="382"/>
    </row>
    <row r="27" spans="1:12" ht="15" customHeight="1">
      <c r="A27" s="531" t="s">
        <v>92</v>
      </c>
      <c r="B27" s="386" t="s">
        <v>93</v>
      </c>
      <c r="C27" s="388"/>
      <c r="D27" s="389"/>
      <c r="E27" s="388"/>
      <c r="F27" s="388"/>
      <c r="G27" s="388"/>
      <c r="H27" s="388"/>
      <c r="I27" s="418"/>
      <c r="J27" s="541" t="s">
        <v>137</v>
      </c>
      <c r="K27" s="542"/>
    </row>
    <row r="28" spans="1:12">
      <c r="A28" s="531"/>
      <c r="B28" s="386" t="s">
        <v>94</v>
      </c>
      <c r="C28" s="388"/>
      <c r="D28" s="389"/>
      <c r="E28" s="388"/>
      <c r="F28" s="388"/>
      <c r="G28" s="388"/>
      <c r="H28" s="388"/>
      <c r="I28" s="418"/>
      <c r="J28" s="543"/>
      <c r="K28" s="544"/>
    </row>
    <row r="29" spans="1:12">
      <c r="A29" s="531"/>
      <c r="B29" s="386" t="s">
        <v>95</v>
      </c>
      <c r="C29" s="388"/>
      <c r="D29" s="389"/>
      <c r="E29" s="388"/>
      <c r="F29" s="388"/>
      <c r="G29" s="388"/>
      <c r="H29" s="391" t="s">
        <v>121</v>
      </c>
      <c r="I29" s="418"/>
      <c r="J29" s="543"/>
      <c r="K29" s="544"/>
    </row>
    <row r="30" spans="1:12">
      <c r="A30" s="536" t="s">
        <v>97</v>
      </c>
      <c r="B30" s="386" t="s">
        <v>98</v>
      </c>
      <c r="C30" s="388"/>
      <c r="D30" s="389"/>
      <c r="E30" s="388"/>
      <c r="F30" s="388"/>
      <c r="G30" s="388"/>
      <c r="H30" s="388"/>
      <c r="I30" s="418"/>
      <c r="J30" s="543"/>
      <c r="K30" s="544"/>
    </row>
    <row r="31" spans="1:12">
      <c r="A31" s="537"/>
      <c r="B31" s="386" t="s">
        <v>99</v>
      </c>
      <c r="C31" s="392" t="s">
        <v>100</v>
      </c>
      <c r="D31" s="407"/>
      <c r="E31" s="390"/>
      <c r="F31" s="392" t="s">
        <v>100</v>
      </c>
      <c r="G31" s="390"/>
      <c r="H31" s="390"/>
      <c r="I31" s="419" t="s">
        <v>100</v>
      </c>
      <c r="J31" s="543"/>
      <c r="K31" s="544"/>
    </row>
    <row r="32" spans="1:12">
      <c r="A32" s="537"/>
      <c r="B32" s="386" t="s">
        <v>101</v>
      </c>
      <c r="C32" s="391" t="s">
        <v>102</v>
      </c>
      <c r="D32" s="391" t="s">
        <v>102</v>
      </c>
      <c r="E32" s="391" t="s">
        <v>102</v>
      </c>
      <c r="F32" s="391" t="s">
        <v>102</v>
      </c>
      <c r="G32" s="391" t="s">
        <v>102</v>
      </c>
      <c r="H32" s="391" t="s">
        <v>102</v>
      </c>
      <c r="I32" s="420" t="s">
        <v>102</v>
      </c>
      <c r="J32" s="543"/>
      <c r="K32" s="544"/>
    </row>
    <row r="33" spans="1:14">
      <c r="A33" s="538"/>
      <c r="B33" s="386" t="s">
        <v>138</v>
      </c>
      <c r="C33" s="415"/>
      <c r="D33" s="415"/>
      <c r="E33" s="415"/>
      <c r="F33" s="415"/>
      <c r="G33" s="415"/>
      <c r="H33" s="415"/>
      <c r="I33" s="420" t="s">
        <v>139</v>
      </c>
      <c r="J33" s="543"/>
      <c r="K33" s="544"/>
    </row>
    <row r="34" spans="1:14" ht="15.6" customHeight="1">
      <c r="A34" s="385" t="s">
        <v>103</v>
      </c>
      <c r="B34" s="386" t="s">
        <v>104</v>
      </c>
      <c r="C34" s="391"/>
      <c r="D34" s="391"/>
      <c r="E34" s="391"/>
      <c r="F34" s="391"/>
      <c r="G34" s="391"/>
      <c r="H34" s="391"/>
      <c r="I34" s="420"/>
      <c r="J34" s="543"/>
      <c r="K34" s="544"/>
    </row>
    <row r="35" spans="1:14" ht="15" customHeight="1">
      <c r="A35" s="532" t="s">
        <v>105</v>
      </c>
      <c r="B35" s="394" t="s">
        <v>106</v>
      </c>
      <c r="C35" s="395" t="e" cm="1">
        <f t="array" ref="C35">SUM('COMPOSIÇÃO DE CUSTOS - LOTE 5'!$F$6:$F$16,'COMPOSIÇÃO DE CUSTOS - LOTE 5'!$F$18:$F$19+'COMPOSIÇÃO DE CUSTOS - LOTE 5'!$F$21:$F$23)*4</f>
        <v>#DIV/0!</v>
      </c>
      <c r="D35" s="408" t="e" cm="1">
        <f t="array" ref="D35">SUM('COMPOSIÇÃO DE CUSTOS - LOTE 5'!$F$6:$F$16,'COMPOSIÇÃO DE CUSTOS - LOTE 5'!$F$18:$F$19+'COMPOSIÇÃO DE CUSTOS - LOTE 5'!$F$21:$F$23)*4</f>
        <v>#DIV/0!</v>
      </c>
      <c r="E35" s="395" t="e" cm="1">
        <f t="array" ref="E35">SUM('COMPOSIÇÃO DE CUSTOS - LOTE 5'!$F$6:$F$16,'COMPOSIÇÃO DE CUSTOS - LOTE 5'!$F$18:$F$19+'COMPOSIÇÃO DE CUSTOS - LOTE 5'!$F$21:$F$23)*4</f>
        <v>#DIV/0!</v>
      </c>
      <c r="F35" s="395" t="e" cm="1">
        <f t="array" ref="F35">SUM('COMPOSIÇÃO DE CUSTOS - LOTE 5'!$F$6:$F$16,'COMPOSIÇÃO DE CUSTOS - LOTE 5'!$F$18:$F$19+'COMPOSIÇÃO DE CUSTOS - LOTE 5'!$F$21:$F$23)*4</f>
        <v>#DIV/0!</v>
      </c>
      <c r="G35" s="395" t="e" cm="1">
        <f t="array" ref="G35">SUM('COMPOSIÇÃO DE CUSTOS - LOTE 5'!$F$6:$F$16,'COMPOSIÇÃO DE CUSTOS - LOTE 5'!$F$18:$F$19+'COMPOSIÇÃO DE CUSTOS - LOTE 5'!$F$21:$F$23)*4</f>
        <v>#DIV/0!</v>
      </c>
      <c r="H35" s="395" t="e" cm="1">
        <f t="array" ref="H35">SUM('COMPOSIÇÃO DE CUSTOS - LOTE 5'!$F$6:$F$16,'COMPOSIÇÃO DE CUSTOS - LOTE 5'!$F$18:$F$19+'COMPOSIÇÃO DE CUSTOS - LOTE 5'!$F$21:$F$23)*4</f>
        <v>#DIV/0!</v>
      </c>
      <c r="I35" s="421" t="e" cm="1">
        <f t="array" ref="I35">SUM('COMPOSIÇÃO DE CUSTOS - LOTE 5'!$F$6:$F$16,'COMPOSIÇÃO DE CUSTOS - LOTE 5'!$F$18:$F$19+'COMPOSIÇÃO DE CUSTOS - LOTE 5'!$F$21:$F$23)*4</f>
        <v>#DIV/0!</v>
      </c>
      <c r="J35" s="543"/>
      <c r="K35" s="544"/>
    </row>
    <row r="36" spans="1:14">
      <c r="A36" s="532"/>
      <c r="B36" s="396" t="s">
        <v>107</v>
      </c>
      <c r="C36" s="397" t="e">
        <f t="shared" ref="C36:I36" si="11">C35/$I$45</f>
        <v>#DIV/0!</v>
      </c>
      <c r="D36" s="397" t="e">
        <f t="shared" si="11"/>
        <v>#DIV/0!</v>
      </c>
      <c r="E36" s="397" t="e">
        <f t="shared" si="11"/>
        <v>#DIV/0!</v>
      </c>
      <c r="F36" s="397" t="e">
        <f t="shared" si="11"/>
        <v>#DIV/0!</v>
      </c>
      <c r="G36" s="397" t="e">
        <f t="shared" si="11"/>
        <v>#DIV/0!</v>
      </c>
      <c r="H36" s="397" t="e">
        <f t="shared" si="11"/>
        <v>#DIV/0!</v>
      </c>
      <c r="I36" s="422" t="e">
        <f t="shared" si="11"/>
        <v>#DIV/0!</v>
      </c>
      <c r="J36" s="543"/>
      <c r="K36" s="544"/>
    </row>
    <row r="37" spans="1:14">
      <c r="A37" s="532"/>
      <c r="B37" s="394" t="s">
        <v>108</v>
      </c>
      <c r="C37" s="395" t="e">
        <f>C35+J14</f>
        <v>#DIV/0!</v>
      </c>
      <c r="D37" s="393" t="e">
        <f t="shared" ref="D37:I38" si="12">D35+C37</f>
        <v>#DIV/0!</v>
      </c>
      <c r="E37" s="395" t="e">
        <f t="shared" si="12"/>
        <v>#DIV/0!</v>
      </c>
      <c r="F37" s="395" t="e">
        <f t="shared" si="12"/>
        <v>#DIV/0!</v>
      </c>
      <c r="G37" s="395" t="e">
        <f t="shared" si="12"/>
        <v>#DIV/0!</v>
      </c>
      <c r="H37" s="395" t="e">
        <f t="shared" si="12"/>
        <v>#DIV/0!</v>
      </c>
      <c r="I37" s="421" t="e">
        <f t="shared" si="12"/>
        <v>#DIV/0!</v>
      </c>
      <c r="J37" s="543"/>
      <c r="K37" s="544"/>
      <c r="N37" s="434"/>
    </row>
    <row r="38" spans="1:14">
      <c r="A38" s="532"/>
      <c r="B38" s="396" t="s">
        <v>109</v>
      </c>
      <c r="C38" s="397" t="e">
        <f>C36+J15</f>
        <v>#DIV/0!</v>
      </c>
      <c r="D38" s="409" t="e">
        <f t="shared" si="12"/>
        <v>#DIV/0!</v>
      </c>
      <c r="E38" s="397" t="e">
        <f t="shared" si="12"/>
        <v>#DIV/0!</v>
      </c>
      <c r="F38" s="397" t="e">
        <f t="shared" si="12"/>
        <v>#DIV/0!</v>
      </c>
      <c r="G38" s="397" t="e">
        <f t="shared" si="12"/>
        <v>#DIV/0!</v>
      </c>
      <c r="H38" s="397" t="e">
        <f t="shared" si="12"/>
        <v>#DIV/0!</v>
      </c>
      <c r="I38" s="422" t="e">
        <f t="shared" si="12"/>
        <v>#DIV/0!</v>
      </c>
      <c r="J38" s="543"/>
      <c r="K38" s="544"/>
      <c r="N38" s="434"/>
    </row>
    <row r="39" spans="1:14" ht="15" customHeight="1">
      <c r="A39" s="533" t="s">
        <v>110</v>
      </c>
      <c r="B39" s="398" t="s">
        <v>111</v>
      </c>
      <c r="C39" s="399" t="e">
        <f>'COMPOSIÇÃO DE CUSTOS - LOTE 5'!I44/12</f>
        <v>#REF!</v>
      </c>
      <c r="D39" s="410" t="e">
        <f>'COMPOSIÇÃO DE CUSTOS - LOTE 5'!I44/12</f>
        <v>#REF!</v>
      </c>
      <c r="E39" s="399" t="e">
        <f>'COMPOSIÇÃO DE CUSTOS - LOTE 5'!I44/12</f>
        <v>#REF!</v>
      </c>
      <c r="F39" s="399" t="e">
        <f>'COMPOSIÇÃO DE CUSTOS - LOTE 5'!I44/12</f>
        <v>#REF!</v>
      </c>
      <c r="G39" s="399" t="e">
        <f>'COMPOSIÇÃO DE CUSTOS - LOTE 5'!I44/12</f>
        <v>#REF!</v>
      </c>
      <c r="H39" s="399" t="e">
        <f>'COMPOSIÇÃO DE CUSTOS - LOTE 5'!I44/12</f>
        <v>#REF!</v>
      </c>
      <c r="I39" s="423" t="e">
        <f>'COMPOSIÇÃO DE CUSTOS - LOTE 5'!I44/12</f>
        <v>#REF!</v>
      </c>
      <c r="J39" s="543"/>
      <c r="K39" s="544"/>
    </row>
    <row r="40" spans="1:14">
      <c r="A40" s="533"/>
      <c r="B40" s="400" t="s">
        <v>107</v>
      </c>
      <c r="C40" s="401" t="e">
        <f t="shared" ref="C40:I40" si="13">C39/$I$45</f>
        <v>#REF!</v>
      </c>
      <c r="D40" s="411" t="e">
        <f t="shared" si="13"/>
        <v>#REF!</v>
      </c>
      <c r="E40" s="401" t="e">
        <f t="shared" si="13"/>
        <v>#REF!</v>
      </c>
      <c r="F40" s="401" t="e">
        <f t="shared" si="13"/>
        <v>#REF!</v>
      </c>
      <c r="G40" s="401" t="e">
        <f t="shared" si="13"/>
        <v>#REF!</v>
      </c>
      <c r="H40" s="401" t="e">
        <f t="shared" si="13"/>
        <v>#REF!</v>
      </c>
      <c r="I40" s="424" t="e">
        <f t="shared" si="13"/>
        <v>#REF!</v>
      </c>
      <c r="J40" s="543"/>
      <c r="K40" s="544"/>
    </row>
    <row r="41" spans="1:14">
      <c r="A41" s="533"/>
      <c r="B41" s="398" t="s">
        <v>108</v>
      </c>
      <c r="C41" s="399" t="e">
        <f>C39+J18</f>
        <v>#REF!</v>
      </c>
      <c r="D41" s="412" t="e">
        <f t="shared" ref="D41:I42" si="14">D39+C41</f>
        <v>#REF!</v>
      </c>
      <c r="E41" s="399" t="e">
        <f t="shared" si="14"/>
        <v>#REF!</v>
      </c>
      <c r="F41" s="399" t="e">
        <f t="shared" si="14"/>
        <v>#REF!</v>
      </c>
      <c r="G41" s="399" t="e">
        <f t="shared" si="14"/>
        <v>#REF!</v>
      </c>
      <c r="H41" s="399" t="e">
        <f t="shared" si="14"/>
        <v>#REF!</v>
      </c>
      <c r="I41" s="423" t="e">
        <f t="shared" si="14"/>
        <v>#REF!</v>
      </c>
      <c r="J41" s="543"/>
      <c r="K41" s="544"/>
    </row>
    <row r="42" spans="1:14">
      <c r="A42" s="533"/>
      <c r="B42" s="400" t="s">
        <v>109</v>
      </c>
      <c r="C42" s="401" t="e">
        <f>C40+J19</f>
        <v>#REF!</v>
      </c>
      <c r="D42" s="401" t="e">
        <f t="shared" si="14"/>
        <v>#REF!</v>
      </c>
      <c r="E42" s="401" t="e">
        <f t="shared" si="14"/>
        <v>#REF!</v>
      </c>
      <c r="F42" s="401" t="e">
        <f t="shared" si="14"/>
        <v>#REF!</v>
      </c>
      <c r="G42" s="401" t="e">
        <f t="shared" si="14"/>
        <v>#REF!</v>
      </c>
      <c r="H42" s="401" t="e">
        <f t="shared" si="14"/>
        <v>#REF!</v>
      </c>
      <c r="I42" s="424" t="e">
        <f t="shared" si="14"/>
        <v>#REF!</v>
      </c>
      <c r="J42" s="543"/>
      <c r="K42" s="544"/>
    </row>
    <row r="43" spans="1:14">
      <c r="A43" s="535" t="s">
        <v>112</v>
      </c>
      <c r="B43" s="403" t="s">
        <v>106</v>
      </c>
      <c r="C43" s="404" t="e">
        <f t="shared" ref="C43:I43" si="15">C35+C39</f>
        <v>#DIV/0!</v>
      </c>
      <c r="D43" s="402" t="e">
        <f t="shared" si="15"/>
        <v>#DIV/0!</v>
      </c>
      <c r="E43" s="404" t="e">
        <f t="shared" si="15"/>
        <v>#DIV/0!</v>
      </c>
      <c r="F43" s="404" t="e">
        <f t="shared" si="15"/>
        <v>#DIV/0!</v>
      </c>
      <c r="G43" s="404" t="e">
        <f t="shared" si="15"/>
        <v>#DIV/0!</v>
      </c>
      <c r="H43" s="404" t="e">
        <f t="shared" si="15"/>
        <v>#DIV/0!</v>
      </c>
      <c r="I43" s="425" t="e">
        <f t="shared" si="15"/>
        <v>#DIV/0!</v>
      </c>
      <c r="J43" s="543"/>
      <c r="K43" s="544"/>
    </row>
    <row r="44" spans="1:14">
      <c r="A44" s="535"/>
      <c r="B44" s="405" t="s">
        <v>107</v>
      </c>
      <c r="C44" s="406" t="e">
        <f t="shared" ref="C44:I44" si="16">C43/$I$45</f>
        <v>#DIV/0!</v>
      </c>
      <c r="D44" s="406" t="e">
        <f t="shared" si="16"/>
        <v>#DIV/0!</v>
      </c>
      <c r="E44" s="406" t="e">
        <f t="shared" si="16"/>
        <v>#DIV/0!</v>
      </c>
      <c r="F44" s="406" t="e">
        <f t="shared" si="16"/>
        <v>#DIV/0!</v>
      </c>
      <c r="G44" s="406" t="e">
        <f t="shared" si="16"/>
        <v>#DIV/0!</v>
      </c>
      <c r="H44" s="406" t="e">
        <f t="shared" si="16"/>
        <v>#DIV/0!</v>
      </c>
      <c r="I44" s="426" t="e">
        <f t="shared" si="16"/>
        <v>#DIV/0!</v>
      </c>
      <c r="J44" s="543"/>
      <c r="K44" s="544"/>
    </row>
    <row r="45" spans="1:14">
      <c r="A45" s="535"/>
      <c r="B45" s="403" t="s">
        <v>108</v>
      </c>
      <c r="C45" s="404" t="e">
        <f>C43+J22</f>
        <v>#DIV/0!</v>
      </c>
      <c r="D45" s="402" t="e">
        <f t="shared" ref="D45:I46" si="17">D43+C45</f>
        <v>#DIV/0!</v>
      </c>
      <c r="E45" s="404" t="e">
        <f t="shared" si="17"/>
        <v>#DIV/0!</v>
      </c>
      <c r="F45" s="404" t="e">
        <f t="shared" si="17"/>
        <v>#DIV/0!</v>
      </c>
      <c r="G45" s="404" t="e">
        <f t="shared" si="17"/>
        <v>#DIV/0!</v>
      </c>
      <c r="H45" s="404" t="e">
        <f t="shared" si="17"/>
        <v>#DIV/0!</v>
      </c>
      <c r="I45" s="425" t="e">
        <f t="shared" si="17"/>
        <v>#DIV/0!</v>
      </c>
      <c r="J45" s="543"/>
      <c r="K45" s="544"/>
    </row>
    <row r="46" spans="1:14" ht="15.6" customHeight="1">
      <c r="A46" s="535"/>
      <c r="B46" s="405" t="s">
        <v>109</v>
      </c>
      <c r="C46" s="406" t="e">
        <f>C44+J23</f>
        <v>#DIV/0!</v>
      </c>
      <c r="D46" s="413" t="e">
        <f t="shared" si="17"/>
        <v>#DIV/0!</v>
      </c>
      <c r="E46" s="406" t="e">
        <f t="shared" si="17"/>
        <v>#DIV/0!</v>
      </c>
      <c r="F46" s="406" t="e">
        <f t="shared" si="17"/>
        <v>#DIV/0!</v>
      </c>
      <c r="G46" s="406" t="e">
        <f t="shared" si="17"/>
        <v>#DIV/0!</v>
      </c>
      <c r="H46" s="406" t="e">
        <f t="shared" si="17"/>
        <v>#DIV/0!</v>
      </c>
      <c r="I46" s="426" t="e">
        <f t="shared" si="17"/>
        <v>#DIV/0!</v>
      </c>
      <c r="J46" s="545"/>
      <c r="K46" s="546"/>
    </row>
    <row r="47" spans="1:14" ht="23.25" customHeight="1">
      <c r="A47" s="530" t="s">
        <v>122</v>
      </c>
      <c r="B47" s="530"/>
      <c r="C47" s="530"/>
      <c r="D47" s="530"/>
      <c r="E47" s="530"/>
      <c r="F47" s="530"/>
      <c r="G47" s="530"/>
      <c r="H47" s="530"/>
      <c r="I47" s="530"/>
      <c r="J47" s="530"/>
    </row>
    <row r="48" spans="1:14">
      <c r="A48" s="114"/>
      <c r="B48" s="118"/>
      <c r="C48" s="118"/>
      <c r="D48" s="118"/>
      <c r="E48" s="118"/>
      <c r="F48" s="118"/>
      <c r="G48" s="118"/>
      <c r="H48" s="118"/>
      <c r="I48" s="118"/>
      <c r="J48" s="118"/>
    </row>
    <row r="49" spans="1:10">
      <c r="A49" s="117"/>
      <c r="B49" s="117"/>
      <c r="C49" s="117"/>
      <c r="D49" s="117"/>
      <c r="E49" s="117"/>
      <c r="F49" s="117"/>
      <c r="G49" s="117"/>
      <c r="H49" s="117"/>
      <c r="I49" s="435" t="e">
        <f>I37-'COMPOSIÇÃO DE CUSTOS - LOTE 5'!I27</f>
        <v>#DIV/0!</v>
      </c>
      <c r="J49" s="117"/>
    </row>
  </sheetData>
  <mergeCells count="20">
    <mergeCell ref="A5:A7"/>
    <mergeCell ref="A1:J1"/>
    <mergeCell ref="A3:A4"/>
    <mergeCell ref="B3:B4"/>
    <mergeCell ref="C3:D3"/>
    <mergeCell ref="F3:J3"/>
    <mergeCell ref="A8:A10"/>
    <mergeCell ref="A12:A15"/>
    <mergeCell ref="A16:A19"/>
    <mergeCell ref="A20:A23"/>
    <mergeCell ref="A25:A26"/>
    <mergeCell ref="A47:J47"/>
    <mergeCell ref="A27:A29"/>
    <mergeCell ref="A35:A38"/>
    <mergeCell ref="A39:A42"/>
    <mergeCell ref="B25:B26"/>
    <mergeCell ref="A43:A46"/>
    <mergeCell ref="A30:A33"/>
    <mergeCell ref="C25:K25"/>
    <mergeCell ref="J27:K46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 r:id="rId1"/>
  <headerFooter>
    <oddFooter>Página 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42863-4075-4AB8-B245-34E57671C05A}">
  <dimension ref="A1:U64"/>
  <sheetViews>
    <sheetView topLeftCell="B1" workbookViewId="0">
      <selection activeCell="I25" sqref="I25"/>
    </sheetView>
  </sheetViews>
  <sheetFormatPr defaultColWidth="9.140625" defaultRowHeight="15"/>
  <cols>
    <col min="1" max="1" width="5" style="43" bestFit="1" customWidth="1"/>
    <col min="2" max="2" width="39.7109375" style="134" customWidth="1"/>
    <col min="3" max="3" width="2.140625" style="43" customWidth="1"/>
    <col min="4" max="4" width="6.28515625" style="43" bestFit="1" customWidth="1"/>
    <col min="5" max="5" width="9.42578125" style="43" bestFit="1" customWidth="1"/>
    <col min="6" max="6" width="6.28515625" style="43" bestFit="1" customWidth="1"/>
    <col min="7" max="7" width="9.85546875" style="43" bestFit="1" customWidth="1"/>
    <col min="8" max="8" width="6.28515625" style="43" bestFit="1" customWidth="1"/>
    <col min="9" max="9" width="9.85546875" style="43" bestFit="1" customWidth="1"/>
    <col min="10" max="10" width="8.42578125" style="43" customWidth="1"/>
    <col min="11" max="11" width="10.42578125" style="43" customWidth="1"/>
    <col min="12" max="12" width="6.28515625" style="43" bestFit="1" customWidth="1"/>
    <col min="13" max="13" width="9.42578125" style="43" bestFit="1" customWidth="1"/>
    <col min="14" max="14" width="6.42578125" style="43" bestFit="1" customWidth="1"/>
    <col min="15" max="15" width="9.42578125" style="43" bestFit="1" customWidth="1"/>
    <col min="16" max="16" width="6.42578125" style="43" bestFit="1" customWidth="1"/>
    <col min="17" max="17" width="11.28515625" style="43" bestFit="1" customWidth="1"/>
    <col min="18" max="18" width="6.42578125" style="43" bestFit="1" customWidth="1"/>
    <col min="19" max="19" width="9.42578125" style="43" bestFit="1" customWidth="1"/>
    <col min="20" max="16384" width="9.140625" style="43"/>
  </cols>
  <sheetData>
    <row r="1" spans="1:19" ht="15.6">
      <c r="A1" s="550" t="s">
        <v>140</v>
      </c>
      <c r="B1" s="550"/>
      <c r="C1" s="550"/>
      <c r="D1" s="550"/>
      <c r="E1" s="550"/>
      <c r="F1" s="550"/>
      <c r="G1" s="550"/>
      <c r="H1" s="550"/>
      <c r="I1" s="550"/>
      <c r="J1" s="550"/>
      <c r="K1" s="550"/>
      <c r="L1" s="550"/>
      <c r="M1" s="550"/>
      <c r="N1" s="550"/>
      <c r="O1" s="550"/>
      <c r="P1" s="550"/>
      <c r="Q1" s="550"/>
      <c r="R1" s="550"/>
      <c r="S1" s="550"/>
    </row>
    <row r="2" spans="1:19">
      <c r="A2" s="324"/>
      <c r="B2" s="325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</row>
    <row r="3" spans="1:19" s="122" customFormat="1" ht="13.15">
      <c r="A3" s="573" t="s">
        <v>141</v>
      </c>
      <c r="B3" s="574"/>
      <c r="C3" s="143"/>
      <c r="D3" s="557" t="s">
        <v>19</v>
      </c>
      <c r="E3" s="558"/>
      <c r="F3" s="557" t="s">
        <v>22</v>
      </c>
      <c r="G3" s="558"/>
      <c r="H3" s="557" t="s">
        <v>24</v>
      </c>
      <c r="I3" s="558"/>
      <c r="J3" s="557" t="s">
        <v>26</v>
      </c>
      <c r="K3" s="558"/>
      <c r="L3" s="557" t="s">
        <v>28</v>
      </c>
      <c r="M3" s="558"/>
      <c r="N3" s="557" t="s">
        <v>30</v>
      </c>
      <c r="O3" s="558"/>
      <c r="P3" s="557" t="s">
        <v>125</v>
      </c>
      <c r="Q3" s="558"/>
      <c r="R3" s="557" t="s">
        <v>32</v>
      </c>
      <c r="S3" s="558"/>
    </row>
    <row r="4" spans="1:19" s="122" customFormat="1" ht="13.15">
      <c r="A4" s="567" t="s">
        <v>142</v>
      </c>
      <c r="B4" s="568"/>
      <c r="C4" s="143"/>
      <c r="D4" s="559" t="s">
        <v>20</v>
      </c>
      <c r="E4" s="560"/>
      <c r="F4" s="559" t="s">
        <v>124</v>
      </c>
      <c r="G4" s="560"/>
      <c r="H4" s="559" t="s">
        <v>25</v>
      </c>
      <c r="I4" s="560"/>
      <c r="J4" s="559" t="s">
        <v>27</v>
      </c>
      <c r="K4" s="560"/>
      <c r="L4" s="559" t="s">
        <v>143</v>
      </c>
      <c r="M4" s="560"/>
      <c r="N4" s="559" t="s">
        <v>31</v>
      </c>
      <c r="O4" s="560"/>
      <c r="P4" s="559" t="s">
        <v>33</v>
      </c>
      <c r="Q4" s="560"/>
      <c r="R4" s="559" t="s">
        <v>35</v>
      </c>
      <c r="S4" s="560"/>
    </row>
    <row r="5" spans="1:19" s="122" customFormat="1" ht="13.15">
      <c r="A5" s="567" t="s">
        <v>144</v>
      </c>
      <c r="B5" s="568"/>
      <c r="C5" s="143"/>
      <c r="D5" s="565"/>
      <c r="E5" s="562"/>
      <c r="F5" s="561"/>
      <c r="G5" s="562"/>
      <c r="H5" s="561"/>
      <c r="I5" s="562"/>
      <c r="J5" s="561"/>
      <c r="K5" s="562"/>
      <c r="L5" s="561"/>
      <c r="M5" s="562"/>
      <c r="N5" s="561"/>
      <c r="O5" s="562"/>
      <c r="P5" s="561"/>
      <c r="Q5" s="562"/>
      <c r="R5" s="561"/>
      <c r="S5" s="562"/>
    </row>
    <row r="6" spans="1:19" s="122" customFormat="1" ht="13.15">
      <c r="A6" s="569" t="s">
        <v>145</v>
      </c>
      <c r="B6" s="570"/>
      <c r="C6" s="143"/>
      <c r="D6" s="561"/>
      <c r="E6" s="562"/>
      <c r="F6" s="561"/>
      <c r="G6" s="562"/>
      <c r="H6" s="561"/>
      <c r="I6" s="562"/>
      <c r="J6" s="561"/>
      <c r="K6" s="562"/>
      <c r="L6" s="561"/>
      <c r="M6" s="562"/>
      <c r="N6" s="561"/>
      <c r="O6" s="562"/>
      <c r="P6" s="561"/>
      <c r="Q6" s="562"/>
      <c r="R6" s="561"/>
      <c r="S6" s="562"/>
    </row>
    <row r="7" spans="1:19" s="122" customFormat="1" ht="13.15" customHeight="1">
      <c r="A7" s="569" t="s">
        <v>146</v>
      </c>
      <c r="B7" s="570"/>
      <c r="C7" s="143"/>
      <c r="D7" s="566"/>
      <c r="E7" s="556"/>
      <c r="F7" s="555"/>
      <c r="G7" s="556"/>
      <c r="H7" s="555"/>
      <c r="I7" s="556"/>
      <c r="J7" s="555"/>
      <c r="K7" s="556"/>
      <c r="L7" s="555"/>
      <c r="M7" s="556"/>
      <c r="N7" s="555"/>
      <c r="O7" s="556"/>
      <c r="P7" s="555"/>
      <c r="Q7" s="556"/>
      <c r="R7" s="555"/>
      <c r="S7" s="556"/>
    </row>
    <row r="8" spans="1:19" s="122" customFormat="1" ht="13.15">
      <c r="A8" s="571" t="s">
        <v>147</v>
      </c>
      <c r="B8" s="572"/>
      <c r="C8" s="143"/>
      <c r="D8" s="563"/>
      <c r="E8" s="564"/>
      <c r="F8" s="563"/>
      <c r="G8" s="564"/>
      <c r="H8" s="563"/>
      <c r="I8" s="564"/>
      <c r="J8" s="563"/>
      <c r="K8" s="564"/>
      <c r="L8" s="563"/>
      <c r="M8" s="564"/>
      <c r="N8" s="563"/>
      <c r="O8" s="564"/>
      <c r="P8" s="563"/>
      <c r="Q8" s="564"/>
      <c r="R8" s="563"/>
      <c r="S8" s="564"/>
    </row>
    <row r="9" spans="1:19">
      <c r="A9" s="324"/>
      <c r="B9" s="325"/>
      <c r="C9" s="324"/>
      <c r="D9" s="324"/>
      <c r="E9" s="324"/>
      <c r="F9" s="324"/>
      <c r="G9" s="324"/>
      <c r="H9" s="324"/>
      <c r="I9" s="324"/>
      <c r="J9" s="324"/>
      <c r="K9" s="324"/>
      <c r="L9" s="324"/>
      <c r="M9" s="324"/>
      <c r="N9" s="324"/>
      <c r="O9" s="324"/>
      <c r="P9" s="324"/>
      <c r="Q9" s="324"/>
      <c r="R9" s="324"/>
      <c r="S9" s="324"/>
    </row>
    <row r="10" spans="1:19" s="143" customFormat="1" ht="15.75" customHeight="1">
      <c r="A10" s="577" t="s">
        <v>148</v>
      </c>
      <c r="B10" s="578"/>
      <c r="C10" s="327"/>
      <c r="D10" s="328"/>
      <c r="E10" s="329"/>
      <c r="F10" s="328"/>
      <c r="G10" s="329"/>
      <c r="H10" s="328"/>
      <c r="I10" s="329"/>
      <c r="J10" s="328"/>
      <c r="K10" s="329"/>
      <c r="L10" s="328"/>
      <c r="M10" s="329"/>
      <c r="N10" s="328"/>
      <c r="O10" s="329"/>
      <c r="P10" s="328"/>
      <c r="Q10" s="329"/>
      <c r="R10" s="328"/>
      <c r="S10" s="329"/>
    </row>
    <row r="11" spans="1:19" s="143" customFormat="1" ht="11.45">
      <c r="A11" s="330">
        <v>5</v>
      </c>
      <c r="B11" s="331" t="s">
        <v>149</v>
      </c>
      <c r="C11" s="332"/>
      <c r="D11" s="330" t="s">
        <v>150</v>
      </c>
      <c r="E11" s="333" t="s">
        <v>151</v>
      </c>
      <c r="F11" s="330" t="s">
        <v>150</v>
      </c>
      <c r="G11" s="333" t="s">
        <v>151</v>
      </c>
      <c r="H11" s="330" t="s">
        <v>150</v>
      </c>
      <c r="I11" s="333" t="s">
        <v>151</v>
      </c>
      <c r="J11" s="330" t="s">
        <v>150</v>
      </c>
      <c r="K11" s="333" t="s">
        <v>151</v>
      </c>
      <c r="L11" s="330" t="s">
        <v>150</v>
      </c>
      <c r="M11" s="333" t="s">
        <v>151</v>
      </c>
      <c r="N11" s="330" t="s">
        <v>150</v>
      </c>
      <c r="O11" s="333" t="s">
        <v>151</v>
      </c>
      <c r="P11" s="330" t="s">
        <v>150</v>
      </c>
      <c r="Q11" s="333" t="s">
        <v>151</v>
      </c>
      <c r="R11" s="330" t="s">
        <v>150</v>
      </c>
      <c r="S11" s="333" t="s">
        <v>151</v>
      </c>
    </row>
    <row r="12" spans="1:19" s="143" customFormat="1" ht="19.149999999999999">
      <c r="A12" s="334" t="s">
        <v>152</v>
      </c>
      <c r="B12" s="335" t="s">
        <v>153</v>
      </c>
      <c r="C12" s="336"/>
      <c r="D12" s="337">
        <f>SUM(D13:D21)</f>
        <v>0</v>
      </c>
      <c r="E12" s="338">
        <f t="shared" ref="E12:S12" si="0">SUM(E13:E21)</f>
        <v>0</v>
      </c>
      <c r="F12" s="337">
        <f>SUM(F13:F21)</f>
        <v>0</v>
      </c>
      <c r="G12" s="338">
        <f t="shared" si="0"/>
        <v>0</v>
      </c>
      <c r="H12" s="337">
        <f>SUM(H13:H21)</f>
        <v>0</v>
      </c>
      <c r="I12" s="338">
        <f>SUM(I13:I21)</f>
        <v>0</v>
      </c>
      <c r="J12" s="337">
        <f>SUM(J13:J21)</f>
        <v>0</v>
      </c>
      <c r="K12" s="338">
        <f t="shared" si="0"/>
        <v>0</v>
      </c>
      <c r="L12" s="337">
        <f>SUM(L13:L21)</f>
        <v>0</v>
      </c>
      <c r="M12" s="338">
        <f t="shared" si="0"/>
        <v>0</v>
      </c>
      <c r="N12" s="337">
        <f>SUM(N13:N21)</f>
        <v>0</v>
      </c>
      <c r="O12" s="338">
        <f t="shared" si="0"/>
        <v>0</v>
      </c>
      <c r="P12" s="337">
        <f>SUM(P13:P21)</f>
        <v>0</v>
      </c>
      <c r="Q12" s="338">
        <f t="shared" si="0"/>
        <v>0</v>
      </c>
      <c r="R12" s="337">
        <f>SUM(R13:R21)</f>
        <v>0</v>
      </c>
      <c r="S12" s="338">
        <f t="shared" si="0"/>
        <v>0</v>
      </c>
    </row>
    <row r="13" spans="1:19" s="143" customFormat="1" ht="11.45">
      <c r="A13" s="339" t="s">
        <v>154</v>
      </c>
      <c r="B13" s="340" t="s">
        <v>155</v>
      </c>
      <c r="C13" s="341"/>
      <c r="D13" s="342">
        <f>'ENCARGOS SOCIAIS'!$C$5</f>
        <v>0</v>
      </c>
      <c r="E13" s="343">
        <f>ROUND((D13*$D$8),2)</f>
        <v>0</v>
      </c>
      <c r="F13" s="342">
        <f>'ENCARGOS SOCIAIS'!$C$5</f>
        <v>0</v>
      </c>
      <c r="G13" s="343">
        <f t="shared" ref="G13:G21" si="1">ROUND((F13*$F$8),2)</f>
        <v>0</v>
      </c>
      <c r="H13" s="342">
        <f>'ENCARGOS SOCIAIS'!$C$5</f>
        <v>0</v>
      </c>
      <c r="I13" s="343">
        <f>ROUND((H13*$H$8),2)</f>
        <v>0</v>
      </c>
      <c r="J13" s="342">
        <f>'ENCARGOS SOCIAIS'!$C$5</f>
        <v>0</v>
      </c>
      <c r="K13" s="343">
        <f>ROUND((J13*$J$8),2)</f>
        <v>0</v>
      </c>
      <c r="L13" s="342">
        <f>'ENCARGOS SOCIAIS'!$C$5</f>
        <v>0</v>
      </c>
      <c r="M13" s="343">
        <f>ROUND((L13*$L$8),2)</f>
        <v>0</v>
      </c>
      <c r="N13" s="342">
        <f>'ENCARGOS SOCIAIS'!$C$5</f>
        <v>0</v>
      </c>
      <c r="O13" s="343">
        <f>ROUND((N13*$N$8),2)</f>
        <v>0</v>
      </c>
      <c r="P13" s="342">
        <f>'ENCARGOS SOCIAIS'!$C$5</f>
        <v>0</v>
      </c>
      <c r="Q13" s="343">
        <f>ROUND((P13*$P$8),2)</f>
        <v>0</v>
      </c>
      <c r="R13" s="342">
        <f>'ENCARGOS SOCIAIS'!$C$5</f>
        <v>0</v>
      </c>
      <c r="S13" s="343">
        <f>ROUND((R13*$R$8),2)</f>
        <v>0</v>
      </c>
    </row>
    <row r="14" spans="1:19" s="143" customFormat="1" ht="11.45">
      <c r="A14" s="339" t="s">
        <v>156</v>
      </c>
      <c r="B14" s="340" t="s">
        <v>157</v>
      </c>
      <c r="C14" s="341"/>
      <c r="D14" s="342">
        <f>'ENCARGOS SOCIAIS'!$C$6</f>
        <v>0</v>
      </c>
      <c r="E14" s="343">
        <f t="shared" ref="E14:E21" si="2">ROUND((D14*$D$8),2)</f>
        <v>0</v>
      </c>
      <c r="F14" s="342">
        <f>'ENCARGOS SOCIAIS'!$C$6</f>
        <v>0</v>
      </c>
      <c r="G14" s="343">
        <f t="shared" si="1"/>
        <v>0</v>
      </c>
      <c r="H14" s="342">
        <f>'ENCARGOS SOCIAIS'!$C$6</f>
        <v>0</v>
      </c>
      <c r="I14" s="343">
        <f t="shared" ref="I14:I21" si="3">ROUND((H14*$H$8),2)</f>
        <v>0</v>
      </c>
      <c r="J14" s="342">
        <f>'ENCARGOS SOCIAIS'!$C$6</f>
        <v>0</v>
      </c>
      <c r="K14" s="343">
        <f t="shared" ref="K14:K21" si="4">ROUND((J14*$J$8),2)</f>
        <v>0</v>
      </c>
      <c r="L14" s="342">
        <f>'ENCARGOS SOCIAIS'!$C$6</f>
        <v>0</v>
      </c>
      <c r="M14" s="343">
        <f t="shared" ref="M14:M21" si="5">ROUND((L14*$L$8),2)</f>
        <v>0</v>
      </c>
      <c r="N14" s="342">
        <f>'ENCARGOS SOCIAIS'!$C$6</f>
        <v>0</v>
      </c>
      <c r="O14" s="343">
        <f t="shared" ref="O14:O21" si="6">ROUND((N14*$N$8),2)</f>
        <v>0</v>
      </c>
      <c r="P14" s="342">
        <f>'ENCARGOS SOCIAIS'!$C$6</f>
        <v>0</v>
      </c>
      <c r="Q14" s="343">
        <f t="shared" ref="Q14:Q21" si="7">ROUND((P14*$P$8),2)</f>
        <v>0</v>
      </c>
      <c r="R14" s="342">
        <f>'ENCARGOS SOCIAIS'!$C$6</f>
        <v>0</v>
      </c>
      <c r="S14" s="343">
        <f t="shared" ref="S14:S21" si="8">ROUND((R14*$R$8),2)</f>
        <v>0</v>
      </c>
    </row>
    <row r="15" spans="1:19" s="143" customFormat="1" ht="11.45">
      <c r="A15" s="339" t="s">
        <v>158</v>
      </c>
      <c r="B15" s="340" t="s">
        <v>159</v>
      </c>
      <c r="C15" s="341"/>
      <c r="D15" s="342">
        <f>'ENCARGOS SOCIAIS'!$C$7</f>
        <v>0</v>
      </c>
      <c r="E15" s="343">
        <f t="shared" si="2"/>
        <v>0</v>
      </c>
      <c r="F15" s="342">
        <f>'ENCARGOS SOCIAIS'!$C$7</f>
        <v>0</v>
      </c>
      <c r="G15" s="343">
        <f t="shared" si="1"/>
        <v>0</v>
      </c>
      <c r="H15" s="342">
        <f>'ENCARGOS SOCIAIS'!$C$7</f>
        <v>0</v>
      </c>
      <c r="I15" s="343">
        <f t="shared" si="3"/>
        <v>0</v>
      </c>
      <c r="J15" s="342">
        <f>'ENCARGOS SOCIAIS'!$C$7</f>
        <v>0</v>
      </c>
      <c r="K15" s="343">
        <f t="shared" si="4"/>
        <v>0</v>
      </c>
      <c r="L15" s="342">
        <f>'ENCARGOS SOCIAIS'!$C$7</f>
        <v>0</v>
      </c>
      <c r="M15" s="343">
        <f t="shared" si="5"/>
        <v>0</v>
      </c>
      <c r="N15" s="342">
        <f>'ENCARGOS SOCIAIS'!$C$7</f>
        <v>0</v>
      </c>
      <c r="O15" s="343">
        <f t="shared" si="6"/>
        <v>0</v>
      </c>
      <c r="P15" s="342">
        <f>'ENCARGOS SOCIAIS'!$C$7</f>
        <v>0</v>
      </c>
      <c r="Q15" s="343">
        <f t="shared" si="7"/>
        <v>0</v>
      </c>
      <c r="R15" s="342">
        <f>'ENCARGOS SOCIAIS'!$C$7</f>
        <v>0</v>
      </c>
      <c r="S15" s="343">
        <f t="shared" si="8"/>
        <v>0</v>
      </c>
    </row>
    <row r="16" spans="1:19" s="143" customFormat="1" ht="11.45">
      <c r="A16" s="339" t="s">
        <v>160</v>
      </c>
      <c r="B16" s="340" t="s">
        <v>161</v>
      </c>
      <c r="C16" s="341"/>
      <c r="D16" s="342">
        <f>'ENCARGOS SOCIAIS'!$C$8</f>
        <v>0</v>
      </c>
      <c r="E16" s="343">
        <f t="shared" si="2"/>
        <v>0</v>
      </c>
      <c r="F16" s="342">
        <f>'ENCARGOS SOCIAIS'!$C$8</f>
        <v>0</v>
      </c>
      <c r="G16" s="343">
        <f t="shared" si="1"/>
        <v>0</v>
      </c>
      <c r="H16" s="342">
        <f>'ENCARGOS SOCIAIS'!$C$8</f>
        <v>0</v>
      </c>
      <c r="I16" s="343">
        <f t="shared" si="3"/>
        <v>0</v>
      </c>
      <c r="J16" s="342">
        <f>'ENCARGOS SOCIAIS'!$C$8</f>
        <v>0</v>
      </c>
      <c r="K16" s="343">
        <f t="shared" si="4"/>
        <v>0</v>
      </c>
      <c r="L16" s="342">
        <f>'ENCARGOS SOCIAIS'!$C$8</f>
        <v>0</v>
      </c>
      <c r="M16" s="343">
        <f t="shared" si="5"/>
        <v>0</v>
      </c>
      <c r="N16" s="342">
        <f>'ENCARGOS SOCIAIS'!$C$8</f>
        <v>0</v>
      </c>
      <c r="O16" s="343">
        <f t="shared" si="6"/>
        <v>0</v>
      </c>
      <c r="P16" s="342">
        <f>'ENCARGOS SOCIAIS'!$C$8</f>
        <v>0</v>
      </c>
      <c r="Q16" s="343">
        <f t="shared" si="7"/>
        <v>0</v>
      </c>
      <c r="R16" s="342">
        <f>'ENCARGOS SOCIAIS'!$C$8</f>
        <v>0</v>
      </c>
      <c r="S16" s="343">
        <f t="shared" si="8"/>
        <v>0</v>
      </c>
    </row>
    <row r="17" spans="1:19" s="143" customFormat="1" ht="11.45">
      <c r="A17" s="339" t="s">
        <v>162</v>
      </c>
      <c r="B17" s="340" t="s">
        <v>163</v>
      </c>
      <c r="C17" s="341"/>
      <c r="D17" s="342">
        <f>'ENCARGOS SOCIAIS'!$C$9</f>
        <v>0</v>
      </c>
      <c r="E17" s="343">
        <f t="shared" si="2"/>
        <v>0</v>
      </c>
      <c r="F17" s="342">
        <f>'ENCARGOS SOCIAIS'!$C$9</f>
        <v>0</v>
      </c>
      <c r="G17" s="343">
        <f t="shared" si="1"/>
        <v>0</v>
      </c>
      <c r="H17" s="342">
        <f>'ENCARGOS SOCIAIS'!$C$9</f>
        <v>0</v>
      </c>
      <c r="I17" s="343">
        <f t="shared" si="3"/>
        <v>0</v>
      </c>
      <c r="J17" s="342">
        <f>'ENCARGOS SOCIAIS'!$C$9</f>
        <v>0</v>
      </c>
      <c r="K17" s="343">
        <f t="shared" si="4"/>
        <v>0</v>
      </c>
      <c r="L17" s="342">
        <f>'ENCARGOS SOCIAIS'!$C$9</f>
        <v>0</v>
      </c>
      <c r="M17" s="343">
        <f t="shared" si="5"/>
        <v>0</v>
      </c>
      <c r="N17" s="342">
        <f>'ENCARGOS SOCIAIS'!$C$9</f>
        <v>0</v>
      </c>
      <c r="O17" s="343">
        <f t="shared" si="6"/>
        <v>0</v>
      </c>
      <c r="P17" s="342">
        <f>'ENCARGOS SOCIAIS'!$C$9</f>
        <v>0</v>
      </c>
      <c r="Q17" s="343">
        <f t="shared" si="7"/>
        <v>0</v>
      </c>
      <c r="R17" s="342">
        <f>'ENCARGOS SOCIAIS'!$C$9</f>
        <v>0</v>
      </c>
      <c r="S17" s="343">
        <f t="shared" si="8"/>
        <v>0</v>
      </c>
    </row>
    <row r="18" spans="1:19" s="143" customFormat="1" ht="11.45">
      <c r="A18" s="339" t="s">
        <v>164</v>
      </c>
      <c r="B18" s="340" t="s">
        <v>165</v>
      </c>
      <c r="C18" s="341"/>
      <c r="D18" s="342">
        <f>'ENCARGOS SOCIAIS'!$C$10</f>
        <v>0</v>
      </c>
      <c r="E18" s="343">
        <f t="shared" si="2"/>
        <v>0</v>
      </c>
      <c r="F18" s="342">
        <f>'ENCARGOS SOCIAIS'!$C$10</f>
        <v>0</v>
      </c>
      <c r="G18" s="343">
        <f t="shared" si="1"/>
        <v>0</v>
      </c>
      <c r="H18" s="342">
        <f>'ENCARGOS SOCIAIS'!$C$10</f>
        <v>0</v>
      </c>
      <c r="I18" s="343">
        <f t="shared" si="3"/>
        <v>0</v>
      </c>
      <c r="J18" s="342">
        <f>'ENCARGOS SOCIAIS'!$C$10</f>
        <v>0</v>
      </c>
      <c r="K18" s="343">
        <f t="shared" si="4"/>
        <v>0</v>
      </c>
      <c r="L18" s="342">
        <f>'ENCARGOS SOCIAIS'!$C$10</f>
        <v>0</v>
      </c>
      <c r="M18" s="343">
        <f t="shared" si="5"/>
        <v>0</v>
      </c>
      <c r="N18" s="342">
        <f>'ENCARGOS SOCIAIS'!$C$10</f>
        <v>0</v>
      </c>
      <c r="O18" s="343">
        <f t="shared" si="6"/>
        <v>0</v>
      </c>
      <c r="P18" s="342">
        <f>'ENCARGOS SOCIAIS'!$C$10</f>
        <v>0</v>
      </c>
      <c r="Q18" s="343">
        <f t="shared" si="7"/>
        <v>0</v>
      </c>
      <c r="R18" s="342">
        <f>'ENCARGOS SOCIAIS'!$C$10</f>
        <v>0</v>
      </c>
      <c r="S18" s="343">
        <f t="shared" si="8"/>
        <v>0</v>
      </c>
    </row>
    <row r="19" spans="1:19" s="143" customFormat="1" ht="11.45">
      <c r="A19" s="339" t="s">
        <v>166</v>
      </c>
      <c r="B19" s="340" t="s">
        <v>167</v>
      </c>
      <c r="C19" s="341"/>
      <c r="D19" s="342">
        <f>'ENCARGOS SOCIAIS'!$C$11</f>
        <v>0</v>
      </c>
      <c r="E19" s="343">
        <f t="shared" si="2"/>
        <v>0</v>
      </c>
      <c r="F19" s="342">
        <f>'ENCARGOS SOCIAIS'!$C$11</f>
        <v>0</v>
      </c>
      <c r="G19" s="343">
        <f t="shared" si="1"/>
        <v>0</v>
      </c>
      <c r="H19" s="342">
        <f>'ENCARGOS SOCIAIS'!$C$11</f>
        <v>0</v>
      </c>
      <c r="I19" s="343">
        <f t="shared" si="3"/>
        <v>0</v>
      </c>
      <c r="J19" s="342">
        <f>'ENCARGOS SOCIAIS'!$C$11</f>
        <v>0</v>
      </c>
      <c r="K19" s="343">
        <f t="shared" si="4"/>
        <v>0</v>
      </c>
      <c r="L19" s="342">
        <f>'ENCARGOS SOCIAIS'!$C$11</f>
        <v>0</v>
      </c>
      <c r="M19" s="343">
        <f t="shared" si="5"/>
        <v>0</v>
      </c>
      <c r="N19" s="342">
        <f>'ENCARGOS SOCIAIS'!$C$11</f>
        <v>0</v>
      </c>
      <c r="O19" s="343">
        <f t="shared" si="6"/>
        <v>0</v>
      </c>
      <c r="P19" s="342">
        <f>'ENCARGOS SOCIAIS'!$C$11</f>
        <v>0</v>
      </c>
      <c r="Q19" s="343">
        <f t="shared" si="7"/>
        <v>0</v>
      </c>
      <c r="R19" s="342">
        <f>'ENCARGOS SOCIAIS'!$C$11</f>
        <v>0</v>
      </c>
      <c r="S19" s="343">
        <f t="shared" si="8"/>
        <v>0</v>
      </c>
    </row>
    <row r="20" spans="1:19" s="143" customFormat="1" ht="11.45">
      <c r="A20" s="339" t="s">
        <v>168</v>
      </c>
      <c r="B20" s="340" t="s">
        <v>169</v>
      </c>
      <c r="C20" s="341"/>
      <c r="D20" s="342">
        <f>'ENCARGOS SOCIAIS'!$C$12</f>
        <v>0</v>
      </c>
      <c r="E20" s="343">
        <f t="shared" si="2"/>
        <v>0</v>
      </c>
      <c r="F20" s="342">
        <f>'ENCARGOS SOCIAIS'!$C$12</f>
        <v>0</v>
      </c>
      <c r="G20" s="343">
        <f t="shared" si="1"/>
        <v>0</v>
      </c>
      <c r="H20" s="342">
        <f>'ENCARGOS SOCIAIS'!$C$12</f>
        <v>0</v>
      </c>
      <c r="I20" s="343">
        <f t="shared" si="3"/>
        <v>0</v>
      </c>
      <c r="J20" s="342">
        <f>'ENCARGOS SOCIAIS'!$C$12</f>
        <v>0</v>
      </c>
      <c r="K20" s="343">
        <f t="shared" si="4"/>
        <v>0</v>
      </c>
      <c r="L20" s="342">
        <f>'ENCARGOS SOCIAIS'!$C$12</f>
        <v>0</v>
      </c>
      <c r="M20" s="343">
        <f t="shared" si="5"/>
        <v>0</v>
      </c>
      <c r="N20" s="342">
        <f>'ENCARGOS SOCIAIS'!$C$12</f>
        <v>0</v>
      </c>
      <c r="O20" s="343">
        <f t="shared" si="6"/>
        <v>0</v>
      </c>
      <c r="P20" s="342">
        <f>'ENCARGOS SOCIAIS'!$C$12</f>
        <v>0</v>
      </c>
      <c r="Q20" s="343">
        <f t="shared" si="7"/>
        <v>0</v>
      </c>
      <c r="R20" s="342">
        <f>'ENCARGOS SOCIAIS'!$C$12</f>
        <v>0</v>
      </c>
      <c r="S20" s="343">
        <f t="shared" si="8"/>
        <v>0</v>
      </c>
    </row>
    <row r="21" spans="1:19" s="143" customFormat="1" ht="19.149999999999999">
      <c r="A21" s="339" t="s">
        <v>170</v>
      </c>
      <c r="B21" s="340" t="s">
        <v>171</v>
      </c>
      <c r="C21" s="341"/>
      <c r="D21" s="342">
        <f>'ENCARGOS SOCIAIS'!$C$13</f>
        <v>0</v>
      </c>
      <c r="E21" s="343">
        <f t="shared" si="2"/>
        <v>0</v>
      </c>
      <c r="F21" s="342">
        <f>'ENCARGOS SOCIAIS'!$C$13</f>
        <v>0</v>
      </c>
      <c r="G21" s="343">
        <f t="shared" si="1"/>
        <v>0</v>
      </c>
      <c r="H21" s="342">
        <f>'ENCARGOS SOCIAIS'!$C$13</f>
        <v>0</v>
      </c>
      <c r="I21" s="343">
        <f t="shared" si="3"/>
        <v>0</v>
      </c>
      <c r="J21" s="342">
        <f>'ENCARGOS SOCIAIS'!$C$13</f>
        <v>0</v>
      </c>
      <c r="K21" s="343">
        <f t="shared" si="4"/>
        <v>0</v>
      </c>
      <c r="L21" s="342">
        <f>'ENCARGOS SOCIAIS'!$C$13</f>
        <v>0</v>
      </c>
      <c r="M21" s="343">
        <f t="shared" si="5"/>
        <v>0</v>
      </c>
      <c r="N21" s="342">
        <f>'ENCARGOS SOCIAIS'!$C$13</f>
        <v>0</v>
      </c>
      <c r="O21" s="343">
        <f t="shared" si="6"/>
        <v>0</v>
      </c>
      <c r="P21" s="342">
        <f>'ENCARGOS SOCIAIS'!$C$13</f>
        <v>0</v>
      </c>
      <c r="Q21" s="343">
        <f t="shared" si="7"/>
        <v>0</v>
      </c>
      <c r="R21" s="342">
        <f>'ENCARGOS SOCIAIS'!$C$13</f>
        <v>0</v>
      </c>
      <c r="S21" s="343">
        <f t="shared" si="8"/>
        <v>0</v>
      </c>
    </row>
    <row r="22" spans="1:19" s="143" customFormat="1" ht="11.45">
      <c r="A22" s="334" t="s">
        <v>172</v>
      </c>
      <c r="B22" s="335" t="s">
        <v>173</v>
      </c>
      <c r="C22" s="344"/>
      <c r="D22" s="337">
        <f>SUM(D23:D29)</f>
        <v>0</v>
      </c>
      <c r="E22" s="338">
        <f t="shared" ref="E22:S22" si="9">SUM(E23:E29)</f>
        <v>0</v>
      </c>
      <c r="F22" s="337">
        <f>SUM(F23:F29)</f>
        <v>0</v>
      </c>
      <c r="G22" s="338">
        <f t="shared" si="9"/>
        <v>0</v>
      </c>
      <c r="H22" s="337">
        <f>SUM(H23:H29)</f>
        <v>0</v>
      </c>
      <c r="I22" s="338">
        <f t="shared" si="9"/>
        <v>0</v>
      </c>
      <c r="J22" s="337">
        <f>SUM(J23:J29)</f>
        <v>0</v>
      </c>
      <c r="K22" s="338">
        <f t="shared" si="9"/>
        <v>0</v>
      </c>
      <c r="L22" s="337">
        <f>SUM(L23:L29)</f>
        <v>0</v>
      </c>
      <c r="M22" s="338">
        <f t="shared" si="9"/>
        <v>0</v>
      </c>
      <c r="N22" s="337">
        <f>SUM(N23:N29)</f>
        <v>0</v>
      </c>
      <c r="O22" s="338">
        <f t="shared" si="9"/>
        <v>0</v>
      </c>
      <c r="P22" s="337">
        <f>SUM(P23:P29)</f>
        <v>0</v>
      </c>
      <c r="Q22" s="338">
        <f t="shared" si="9"/>
        <v>0</v>
      </c>
      <c r="R22" s="337">
        <f>SUM(R23:R29)</f>
        <v>0</v>
      </c>
      <c r="S22" s="338">
        <f t="shared" si="9"/>
        <v>0</v>
      </c>
    </row>
    <row r="23" spans="1:19" s="143" customFormat="1" ht="11.45">
      <c r="A23" s="339" t="s">
        <v>174</v>
      </c>
      <c r="B23" s="340" t="s">
        <v>175</v>
      </c>
      <c r="C23" s="341"/>
      <c r="D23" s="342">
        <f>'ENCARGOS SOCIAIS'!$C$15</f>
        <v>0</v>
      </c>
      <c r="E23" s="343">
        <f>ROUND((D23*$D$8),2)</f>
        <v>0</v>
      </c>
      <c r="F23" s="342">
        <f>'ENCARGOS SOCIAIS'!$C$15</f>
        <v>0</v>
      </c>
      <c r="G23" s="343">
        <f t="shared" ref="G23:G29" si="10">ROUND((F23*$F$8),2)</f>
        <v>0</v>
      </c>
      <c r="H23" s="342">
        <f>'ENCARGOS SOCIAIS'!$C$15</f>
        <v>0</v>
      </c>
      <c r="I23" s="343">
        <f>ROUND((H23*$H$8),2)</f>
        <v>0</v>
      </c>
      <c r="J23" s="342">
        <f>'ENCARGOS SOCIAIS'!$C$15</f>
        <v>0</v>
      </c>
      <c r="K23" s="343">
        <f>ROUND((J23*$J$8),2)</f>
        <v>0</v>
      </c>
      <c r="L23" s="342">
        <f>'ENCARGOS SOCIAIS'!$C$15</f>
        <v>0</v>
      </c>
      <c r="M23" s="343">
        <f>ROUND((L23*$L$8),2)</f>
        <v>0</v>
      </c>
      <c r="N23" s="342">
        <f>'ENCARGOS SOCIAIS'!$C$15</f>
        <v>0</v>
      </c>
      <c r="O23" s="343">
        <f>ROUND((N23*$N$8),2)</f>
        <v>0</v>
      </c>
      <c r="P23" s="342">
        <f>'ENCARGOS SOCIAIS'!$C$15</f>
        <v>0</v>
      </c>
      <c r="Q23" s="343">
        <f>ROUND((P23*$P$8),2)</f>
        <v>0</v>
      </c>
      <c r="R23" s="342">
        <f>'ENCARGOS SOCIAIS'!$C$15</f>
        <v>0</v>
      </c>
      <c r="S23" s="343">
        <f>ROUND((R23*$R$8),2)</f>
        <v>0</v>
      </c>
    </row>
    <row r="24" spans="1:19" s="143" customFormat="1" ht="11.45">
      <c r="A24" s="339" t="s">
        <v>176</v>
      </c>
      <c r="B24" s="340" t="s">
        <v>177</v>
      </c>
      <c r="C24" s="341"/>
      <c r="D24" s="342">
        <f>'ENCARGOS SOCIAIS'!$C$16</f>
        <v>0</v>
      </c>
      <c r="E24" s="343">
        <f t="shared" ref="E24:E29" si="11">ROUND((D24*$D$8),2)</f>
        <v>0</v>
      </c>
      <c r="F24" s="342">
        <f>'ENCARGOS SOCIAIS'!$C$16</f>
        <v>0</v>
      </c>
      <c r="G24" s="343">
        <f t="shared" si="10"/>
        <v>0</v>
      </c>
      <c r="H24" s="342">
        <f>'ENCARGOS SOCIAIS'!$C$16</f>
        <v>0</v>
      </c>
      <c r="I24" s="343">
        <f t="shared" ref="I24:I29" si="12">ROUND((H24*$H$8),2)</f>
        <v>0</v>
      </c>
      <c r="J24" s="342">
        <f>'ENCARGOS SOCIAIS'!$C$16</f>
        <v>0</v>
      </c>
      <c r="K24" s="343">
        <f t="shared" ref="K24:K28" si="13">ROUND((J24*$J$8),2)</f>
        <v>0</v>
      </c>
      <c r="L24" s="342">
        <f>'ENCARGOS SOCIAIS'!$C$16</f>
        <v>0</v>
      </c>
      <c r="M24" s="343">
        <f t="shared" ref="M24:M29" si="14">ROUND((L24*$L$8),2)</f>
        <v>0</v>
      </c>
      <c r="N24" s="342">
        <f>'ENCARGOS SOCIAIS'!$C$16</f>
        <v>0</v>
      </c>
      <c r="O24" s="343">
        <f t="shared" ref="O24:O29" si="15">ROUND((N24*$N$8),2)</f>
        <v>0</v>
      </c>
      <c r="P24" s="342">
        <f>'ENCARGOS SOCIAIS'!$C$16</f>
        <v>0</v>
      </c>
      <c r="Q24" s="343">
        <f t="shared" ref="Q24:Q29" si="16">ROUND((P24*$P$8),2)</f>
        <v>0</v>
      </c>
      <c r="R24" s="342">
        <f>'ENCARGOS SOCIAIS'!$C$16</f>
        <v>0</v>
      </c>
      <c r="S24" s="343">
        <f t="shared" ref="S24:S29" si="17">ROUND((R24*$R$8),2)</f>
        <v>0</v>
      </c>
    </row>
    <row r="25" spans="1:19" s="143" customFormat="1" ht="11.45">
      <c r="A25" s="339" t="s">
        <v>178</v>
      </c>
      <c r="B25" s="340" t="s">
        <v>179</v>
      </c>
      <c r="C25" s="341"/>
      <c r="D25" s="342">
        <f>'ENCARGOS SOCIAIS'!$C$17</f>
        <v>0</v>
      </c>
      <c r="E25" s="343">
        <f t="shared" si="11"/>
        <v>0</v>
      </c>
      <c r="F25" s="342">
        <f>'ENCARGOS SOCIAIS'!$C$17</f>
        <v>0</v>
      </c>
      <c r="G25" s="343">
        <f t="shared" si="10"/>
        <v>0</v>
      </c>
      <c r="H25" s="342">
        <f>'ENCARGOS SOCIAIS'!$C$17</f>
        <v>0</v>
      </c>
      <c r="I25" s="343">
        <f t="shared" si="12"/>
        <v>0</v>
      </c>
      <c r="J25" s="342">
        <f>'ENCARGOS SOCIAIS'!$C$17</f>
        <v>0</v>
      </c>
      <c r="K25" s="343">
        <f t="shared" si="13"/>
        <v>0</v>
      </c>
      <c r="L25" s="342">
        <f>'ENCARGOS SOCIAIS'!$C$17</f>
        <v>0</v>
      </c>
      <c r="M25" s="343">
        <f t="shared" si="14"/>
        <v>0</v>
      </c>
      <c r="N25" s="342">
        <f>'ENCARGOS SOCIAIS'!$C$17</f>
        <v>0</v>
      </c>
      <c r="O25" s="343">
        <f t="shared" si="15"/>
        <v>0</v>
      </c>
      <c r="P25" s="342">
        <f>'ENCARGOS SOCIAIS'!$C$17</f>
        <v>0</v>
      </c>
      <c r="Q25" s="343">
        <f t="shared" si="16"/>
        <v>0</v>
      </c>
      <c r="R25" s="342">
        <f>'ENCARGOS SOCIAIS'!$C$17</f>
        <v>0</v>
      </c>
      <c r="S25" s="343">
        <f t="shared" si="17"/>
        <v>0</v>
      </c>
    </row>
    <row r="26" spans="1:19" s="143" customFormat="1" ht="11.45">
      <c r="A26" s="339" t="s">
        <v>180</v>
      </c>
      <c r="B26" s="340" t="s">
        <v>181</v>
      </c>
      <c r="C26" s="341"/>
      <c r="D26" s="342">
        <f>'ENCARGOS SOCIAIS'!$C$18</f>
        <v>0</v>
      </c>
      <c r="E26" s="343">
        <f t="shared" si="11"/>
        <v>0</v>
      </c>
      <c r="F26" s="342">
        <f>'ENCARGOS SOCIAIS'!$C$18</f>
        <v>0</v>
      </c>
      <c r="G26" s="343">
        <f t="shared" si="10"/>
        <v>0</v>
      </c>
      <c r="H26" s="342">
        <f>'ENCARGOS SOCIAIS'!$C$18</f>
        <v>0</v>
      </c>
      <c r="I26" s="343">
        <f t="shared" si="12"/>
        <v>0</v>
      </c>
      <c r="J26" s="342">
        <f>'ENCARGOS SOCIAIS'!$C$18</f>
        <v>0</v>
      </c>
      <c r="K26" s="343">
        <f t="shared" si="13"/>
        <v>0</v>
      </c>
      <c r="L26" s="342">
        <f>'ENCARGOS SOCIAIS'!$C$18</f>
        <v>0</v>
      </c>
      <c r="M26" s="343">
        <f t="shared" si="14"/>
        <v>0</v>
      </c>
      <c r="N26" s="342">
        <f>'ENCARGOS SOCIAIS'!$C$18</f>
        <v>0</v>
      </c>
      <c r="O26" s="343">
        <f t="shared" si="15"/>
        <v>0</v>
      </c>
      <c r="P26" s="342">
        <f>'ENCARGOS SOCIAIS'!$C$18</f>
        <v>0</v>
      </c>
      <c r="Q26" s="343">
        <f t="shared" si="16"/>
        <v>0</v>
      </c>
      <c r="R26" s="342">
        <f>'ENCARGOS SOCIAIS'!$C$18</f>
        <v>0</v>
      </c>
      <c r="S26" s="343">
        <f t="shared" si="17"/>
        <v>0</v>
      </c>
    </row>
    <row r="27" spans="1:19" s="143" customFormat="1" ht="11.45">
      <c r="A27" s="339" t="s">
        <v>182</v>
      </c>
      <c r="B27" s="340" t="s">
        <v>183</v>
      </c>
      <c r="C27" s="341"/>
      <c r="D27" s="342">
        <f>'ENCARGOS SOCIAIS'!$C$19</f>
        <v>0</v>
      </c>
      <c r="E27" s="343">
        <f t="shared" si="11"/>
        <v>0</v>
      </c>
      <c r="F27" s="342">
        <f>'ENCARGOS SOCIAIS'!$C$19</f>
        <v>0</v>
      </c>
      <c r="G27" s="343">
        <f t="shared" si="10"/>
        <v>0</v>
      </c>
      <c r="H27" s="342">
        <f>'ENCARGOS SOCIAIS'!$C$19</f>
        <v>0</v>
      </c>
      <c r="I27" s="343">
        <f t="shared" si="12"/>
        <v>0</v>
      </c>
      <c r="J27" s="342">
        <f>'ENCARGOS SOCIAIS'!$C$19</f>
        <v>0</v>
      </c>
      <c r="K27" s="343">
        <f t="shared" si="13"/>
        <v>0</v>
      </c>
      <c r="L27" s="342">
        <f>'ENCARGOS SOCIAIS'!$C$19</f>
        <v>0</v>
      </c>
      <c r="M27" s="343">
        <f t="shared" si="14"/>
        <v>0</v>
      </c>
      <c r="N27" s="342">
        <f>'ENCARGOS SOCIAIS'!$C$19</f>
        <v>0</v>
      </c>
      <c r="O27" s="343">
        <f t="shared" si="15"/>
        <v>0</v>
      </c>
      <c r="P27" s="342">
        <f>'ENCARGOS SOCIAIS'!$C$19</f>
        <v>0</v>
      </c>
      <c r="Q27" s="343">
        <f t="shared" si="16"/>
        <v>0</v>
      </c>
      <c r="R27" s="342">
        <f>'ENCARGOS SOCIAIS'!$C$19</f>
        <v>0</v>
      </c>
      <c r="S27" s="343">
        <f t="shared" si="17"/>
        <v>0</v>
      </c>
    </row>
    <row r="28" spans="1:19" s="143" customFormat="1" ht="11.45">
      <c r="A28" s="339" t="s">
        <v>184</v>
      </c>
      <c r="B28" s="340" t="s">
        <v>185</v>
      </c>
      <c r="C28" s="341"/>
      <c r="D28" s="342">
        <f>'ENCARGOS SOCIAIS'!$C$20</f>
        <v>0</v>
      </c>
      <c r="E28" s="343">
        <f t="shared" si="11"/>
        <v>0</v>
      </c>
      <c r="F28" s="342">
        <f>'ENCARGOS SOCIAIS'!$C$20</f>
        <v>0</v>
      </c>
      <c r="G28" s="343">
        <f t="shared" si="10"/>
        <v>0</v>
      </c>
      <c r="H28" s="342">
        <f>'ENCARGOS SOCIAIS'!$C$20</f>
        <v>0</v>
      </c>
      <c r="I28" s="343">
        <f t="shared" si="12"/>
        <v>0</v>
      </c>
      <c r="J28" s="342">
        <f>'ENCARGOS SOCIAIS'!$C$20</f>
        <v>0</v>
      </c>
      <c r="K28" s="343">
        <f t="shared" si="13"/>
        <v>0</v>
      </c>
      <c r="L28" s="342">
        <f>'ENCARGOS SOCIAIS'!$C$20</f>
        <v>0</v>
      </c>
      <c r="M28" s="343">
        <f t="shared" si="14"/>
        <v>0</v>
      </c>
      <c r="N28" s="342">
        <f>'ENCARGOS SOCIAIS'!$C$20</f>
        <v>0</v>
      </c>
      <c r="O28" s="343">
        <f t="shared" si="15"/>
        <v>0</v>
      </c>
      <c r="P28" s="342">
        <f>'ENCARGOS SOCIAIS'!$C$20</f>
        <v>0</v>
      </c>
      <c r="Q28" s="343">
        <f t="shared" si="16"/>
        <v>0</v>
      </c>
      <c r="R28" s="342">
        <f>'ENCARGOS SOCIAIS'!$C$20</f>
        <v>0</v>
      </c>
      <c r="S28" s="343">
        <f t="shared" si="17"/>
        <v>0</v>
      </c>
    </row>
    <row r="29" spans="1:19" s="143" customFormat="1" ht="11.45">
      <c r="A29" s="339" t="s">
        <v>186</v>
      </c>
      <c r="B29" s="340" t="s">
        <v>187</v>
      </c>
      <c r="C29" s="341"/>
      <c r="D29" s="342">
        <f>'ENCARGOS SOCIAIS'!$C$21</f>
        <v>0</v>
      </c>
      <c r="E29" s="343">
        <f t="shared" si="11"/>
        <v>0</v>
      </c>
      <c r="F29" s="342">
        <f>'ENCARGOS SOCIAIS'!$C$21</f>
        <v>0</v>
      </c>
      <c r="G29" s="343">
        <f t="shared" si="10"/>
        <v>0</v>
      </c>
      <c r="H29" s="342">
        <f>'ENCARGOS SOCIAIS'!$C$21</f>
        <v>0</v>
      </c>
      <c r="I29" s="343">
        <f t="shared" si="12"/>
        <v>0</v>
      </c>
      <c r="J29" s="342">
        <f>'ENCARGOS SOCIAIS'!$C$21</f>
        <v>0</v>
      </c>
      <c r="K29" s="343">
        <f>ROUND((J29*$J$8),2)</f>
        <v>0</v>
      </c>
      <c r="L29" s="342">
        <f>'ENCARGOS SOCIAIS'!$C$21</f>
        <v>0</v>
      </c>
      <c r="M29" s="343">
        <f t="shared" si="14"/>
        <v>0</v>
      </c>
      <c r="N29" s="342">
        <f>'ENCARGOS SOCIAIS'!$C$21</f>
        <v>0</v>
      </c>
      <c r="O29" s="343">
        <f t="shared" si="15"/>
        <v>0</v>
      </c>
      <c r="P29" s="342">
        <f>'ENCARGOS SOCIAIS'!$C$21</f>
        <v>0</v>
      </c>
      <c r="Q29" s="343">
        <f t="shared" si="16"/>
        <v>0</v>
      </c>
      <c r="R29" s="342">
        <f>'ENCARGOS SOCIAIS'!$C$21</f>
        <v>0</v>
      </c>
      <c r="S29" s="343">
        <f t="shared" si="17"/>
        <v>0</v>
      </c>
    </row>
    <row r="30" spans="1:19" s="143" customFormat="1" ht="11.45">
      <c r="A30" s="334" t="s">
        <v>188</v>
      </c>
      <c r="B30" s="335" t="s">
        <v>189</v>
      </c>
      <c r="C30" s="344"/>
      <c r="D30" s="337">
        <f>SUM(D31:D35)</f>
        <v>0</v>
      </c>
      <c r="E30" s="338">
        <f t="shared" ref="E30:S30" si="18">SUM(E31:E35)</f>
        <v>0</v>
      </c>
      <c r="F30" s="337">
        <f>SUM(F31:F35)</f>
        <v>0</v>
      </c>
      <c r="G30" s="338">
        <f t="shared" si="18"/>
        <v>0</v>
      </c>
      <c r="H30" s="337">
        <f>SUM(H31:H35)</f>
        <v>0</v>
      </c>
      <c r="I30" s="338">
        <f t="shared" si="18"/>
        <v>0</v>
      </c>
      <c r="J30" s="337">
        <f>SUM(J31:J35)</f>
        <v>0</v>
      </c>
      <c r="K30" s="338">
        <f t="shared" si="18"/>
        <v>0</v>
      </c>
      <c r="L30" s="337">
        <f>SUM(L31:L35)</f>
        <v>0</v>
      </c>
      <c r="M30" s="338">
        <f t="shared" si="18"/>
        <v>0</v>
      </c>
      <c r="N30" s="337">
        <f>SUM(N31:N35)</f>
        <v>0</v>
      </c>
      <c r="O30" s="338">
        <f t="shared" si="18"/>
        <v>0</v>
      </c>
      <c r="P30" s="337">
        <f>SUM(P31:P35)</f>
        <v>0</v>
      </c>
      <c r="Q30" s="338">
        <f t="shared" si="18"/>
        <v>0</v>
      </c>
      <c r="R30" s="337">
        <f>SUM(R31:R35)</f>
        <v>0</v>
      </c>
      <c r="S30" s="338">
        <f t="shared" si="18"/>
        <v>0</v>
      </c>
    </row>
    <row r="31" spans="1:19" s="143" customFormat="1" ht="11.45">
      <c r="A31" s="339" t="s">
        <v>190</v>
      </c>
      <c r="B31" s="340" t="s">
        <v>191</v>
      </c>
      <c r="C31" s="341"/>
      <c r="D31" s="342">
        <f>'ENCARGOS SOCIAIS'!$C$23</f>
        <v>0</v>
      </c>
      <c r="E31" s="343">
        <f>ROUND((D31*$D$8),2)</f>
        <v>0</v>
      </c>
      <c r="F31" s="342">
        <f>'ENCARGOS SOCIAIS'!$C$23</f>
        <v>0</v>
      </c>
      <c r="G31" s="343">
        <f>ROUND((F31*$F$8),2)</f>
        <v>0</v>
      </c>
      <c r="H31" s="342">
        <f>'ENCARGOS SOCIAIS'!$C$23</f>
        <v>0</v>
      </c>
      <c r="I31" s="343">
        <f>ROUND((H31*$H$8),2)</f>
        <v>0</v>
      </c>
      <c r="J31" s="342">
        <f>'ENCARGOS SOCIAIS'!$C$23</f>
        <v>0</v>
      </c>
      <c r="K31" s="343">
        <f>ROUND((J31*$J$8),2)</f>
        <v>0</v>
      </c>
      <c r="L31" s="342">
        <f>'ENCARGOS SOCIAIS'!$C$23</f>
        <v>0</v>
      </c>
      <c r="M31" s="343">
        <f>ROUND((L31*$L$8),2)</f>
        <v>0</v>
      </c>
      <c r="N31" s="342">
        <f>'ENCARGOS SOCIAIS'!$C$23</f>
        <v>0</v>
      </c>
      <c r="O31" s="343">
        <f>ROUND((N31*$N$8),2)</f>
        <v>0</v>
      </c>
      <c r="P31" s="342">
        <f>'ENCARGOS SOCIAIS'!$C$23</f>
        <v>0</v>
      </c>
      <c r="Q31" s="343">
        <f>ROUND((P31*$P$8),2)</f>
        <v>0</v>
      </c>
      <c r="R31" s="342">
        <f>'ENCARGOS SOCIAIS'!$C$23</f>
        <v>0</v>
      </c>
      <c r="S31" s="343">
        <f>ROUND((R31*$R$8),2)</f>
        <v>0</v>
      </c>
    </row>
    <row r="32" spans="1:19" s="143" customFormat="1" ht="11.45">
      <c r="A32" s="339" t="s">
        <v>192</v>
      </c>
      <c r="B32" s="340" t="s">
        <v>193</v>
      </c>
      <c r="C32" s="341"/>
      <c r="D32" s="342">
        <f>'ENCARGOS SOCIAIS'!$C$24</f>
        <v>0</v>
      </c>
      <c r="E32" s="343">
        <f t="shared" ref="E32:E35" si="19">ROUND((D32*$D$8),2)</f>
        <v>0</v>
      </c>
      <c r="F32" s="342">
        <f>'ENCARGOS SOCIAIS'!$C$24</f>
        <v>0</v>
      </c>
      <c r="G32" s="343">
        <f>ROUND((F32*$F$8),2)</f>
        <v>0</v>
      </c>
      <c r="H32" s="342">
        <f>'ENCARGOS SOCIAIS'!$C$24</f>
        <v>0</v>
      </c>
      <c r="I32" s="343">
        <f t="shared" ref="I32" si="20">ROUND((H32*$D$8),2)</f>
        <v>0</v>
      </c>
      <c r="J32" s="342">
        <f>'ENCARGOS SOCIAIS'!$C$24</f>
        <v>0</v>
      </c>
      <c r="K32" s="343">
        <f t="shared" ref="K32:K35" si="21">ROUND((J32*$J$8),2)</f>
        <v>0</v>
      </c>
      <c r="L32" s="342">
        <f>'ENCARGOS SOCIAIS'!$C$24</f>
        <v>0</v>
      </c>
      <c r="M32" s="343">
        <f t="shared" ref="M32:M35" si="22">ROUND((L32*$L$8),2)</f>
        <v>0</v>
      </c>
      <c r="N32" s="342">
        <f>'ENCARGOS SOCIAIS'!$C$24</f>
        <v>0</v>
      </c>
      <c r="O32" s="343">
        <f t="shared" ref="O32:O35" si="23">ROUND((N32*$N$8),2)</f>
        <v>0</v>
      </c>
      <c r="P32" s="342">
        <f>'ENCARGOS SOCIAIS'!$C$24</f>
        <v>0</v>
      </c>
      <c r="Q32" s="343">
        <f t="shared" ref="Q32:Q35" si="24">ROUND((P32*$P$8),2)</f>
        <v>0</v>
      </c>
      <c r="R32" s="342">
        <f>'ENCARGOS SOCIAIS'!$C$24</f>
        <v>0</v>
      </c>
      <c r="S32" s="343">
        <f t="shared" ref="S32:S35" si="25">ROUND((R32*$R$8),2)</f>
        <v>0</v>
      </c>
    </row>
    <row r="33" spans="1:21" s="143" customFormat="1" ht="11.45">
      <c r="A33" s="339" t="s">
        <v>194</v>
      </c>
      <c r="B33" s="340" t="s">
        <v>195</v>
      </c>
      <c r="C33" s="341"/>
      <c r="D33" s="342">
        <f>'ENCARGOS SOCIAIS'!$C$25</f>
        <v>0</v>
      </c>
      <c r="E33" s="343">
        <f t="shared" si="19"/>
        <v>0</v>
      </c>
      <c r="F33" s="342">
        <f>'ENCARGOS SOCIAIS'!$C$25</f>
        <v>0</v>
      </c>
      <c r="G33" s="343">
        <f>ROUND((F33*$F$8),2)</f>
        <v>0</v>
      </c>
      <c r="H33" s="342">
        <f>'ENCARGOS SOCIAIS'!$C$25</f>
        <v>0</v>
      </c>
      <c r="I33" s="343">
        <f t="shared" ref="I33" si="26">ROUND((H33*$D$8),2)</f>
        <v>0</v>
      </c>
      <c r="J33" s="342">
        <f>'ENCARGOS SOCIAIS'!$C$25</f>
        <v>0</v>
      </c>
      <c r="K33" s="343">
        <f t="shared" si="21"/>
        <v>0</v>
      </c>
      <c r="L33" s="342">
        <f>'ENCARGOS SOCIAIS'!$C$25</f>
        <v>0</v>
      </c>
      <c r="M33" s="343">
        <f t="shared" si="22"/>
        <v>0</v>
      </c>
      <c r="N33" s="342">
        <f>'ENCARGOS SOCIAIS'!$C$25</f>
        <v>0</v>
      </c>
      <c r="O33" s="343">
        <f t="shared" si="23"/>
        <v>0</v>
      </c>
      <c r="P33" s="342">
        <f>'ENCARGOS SOCIAIS'!$C$25</f>
        <v>0</v>
      </c>
      <c r="Q33" s="343">
        <f t="shared" si="24"/>
        <v>0</v>
      </c>
      <c r="R33" s="342">
        <f>'ENCARGOS SOCIAIS'!$C$25</f>
        <v>0</v>
      </c>
      <c r="S33" s="343">
        <f t="shared" si="25"/>
        <v>0</v>
      </c>
    </row>
    <row r="34" spans="1:21" s="143" customFormat="1" ht="11.45">
      <c r="A34" s="339" t="s">
        <v>196</v>
      </c>
      <c r="B34" s="340" t="s">
        <v>197</v>
      </c>
      <c r="C34" s="341"/>
      <c r="D34" s="342">
        <f>'ENCARGOS SOCIAIS'!$C$26</f>
        <v>0</v>
      </c>
      <c r="E34" s="343">
        <f t="shared" si="19"/>
        <v>0</v>
      </c>
      <c r="F34" s="342">
        <f>'ENCARGOS SOCIAIS'!$C$26</f>
        <v>0</v>
      </c>
      <c r="G34" s="343">
        <f>ROUND((F34*$F$8),2)</f>
        <v>0</v>
      </c>
      <c r="H34" s="342">
        <f>'ENCARGOS SOCIAIS'!$C$26</f>
        <v>0</v>
      </c>
      <c r="I34" s="343">
        <f t="shared" ref="I34" si="27">ROUND((H34*$D$8),2)</f>
        <v>0</v>
      </c>
      <c r="J34" s="342">
        <f>'ENCARGOS SOCIAIS'!$C$26</f>
        <v>0</v>
      </c>
      <c r="K34" s="343">
        <f t="shared" si="21"/>
        <v>0</v>
      </c>
      <c r="L34" s="342">
        <f>'ENCARGOS SOCIAIS'!$C$26</f>
        <v>0</v>
      </c>
      <c r="M34" s="343">
        <f t="shared" si="22"/>
        <v>0</v>
      </c>
      <c r="N34" s="342">
        <f>'ENCARGOS SOCIAIS'!$C$26</f>
        <v>0</v>
      </c>
      <c r="O34" s="343">
        <f t="shared" si="23"/>
        <v>0</v>
      </c>
      <c r="P34" s="342">
        <f>'ENCARGOS SOCIAIS'!$C$26</f>
        <v>0</v>
      </c>
      <c r="Q34" s="343">
        <f t="shared" si="24"/>
        <v>0</v>
      </c>
      <c r="R34" s="342">
        <f>'ENCARGOS SOCIAIS'!$C$26</f>
        <v>0</v>
      </c>
      <c r="S34" s="343">
        <f t="shared" si="25"/>
        <v>0</v>
      </c>
    </row>
    <row r="35" spans="1:21" s="143" customFormat="1" ht="11.45">
      <c r="A35" s="339" t="s">
        <v>198</v>
      </c>
      <c r="B35" s="340" t="s">
        <v>199</v>
      </c>
      <c r="C35" s="341"/>
      <c r="D35" s="342">
        <f>'ENCARGOS SOCIAIS'!$C$27</f>
        <v>0</v>
      </c>
      <c r="E35" s="343">
        <f t="shared" si="19"/>
        <v>0</v>
      </c>
      <c r="F35" s="342">
        <f>'ENCARGOS SOCIAIS'!$C$27</f>
        <v>0</v>
      </c>
      <c r="G35" s="343">
        <f>ROUND((F35*$F$8),2)</f>
        <v>0</v>
      </c>
      <c r="H35" s="342">
        <f>'ENCARGOS SOCIAIS'!$C$27</f>
        <v>0</v>
      </c>
      <c r="I35" s="343">
        <f t="shared" ref="I35" si="28">ROUND((H35*$D$8),2)</f>
        <v>0</v>
      </c>
      <c r="J35" s="342">
        <f>'ENCARGOS SOCIAIS'!$C$27</f>
        <v>0</v>
      </c>
      <c r="K35" s="343">
        <f t="shared" si="21"/>
        <v>0</v>
      </c>
      <c r="L35" s="342">
        <f>'ENCARGOS SOCIAIS'!$C$27</f>
        <v>0</v>
      </c>
      <c r="M35" s="343">
        <f t="shared" si="22"/>
        <v>0</v>
      </c>
      <c r="N35" s="342">
        <f>'ENCARGOS SOCIAIS'!$C$27</f>
        <v>0</v>
      </c>
      <c r="O35" s="343">
        <f t="shared" si="23"/>
        <v>0</v>
      </c>
      <c r="P35" s="342">
        <f>'ENCARGOS SOCIAIS'!$C$27</f>
        <v>0</v>
      </c>
      <c r="Q35" s="343">
        <f t="shared" si="24"/>
        <v>0</v>
      </c>
      <c r="R35" s="342">
        <f>'ENCARGOS SOCIAIS'!$C$27</f>
        <v>0</v>
      </c>
      <c r="S35" s="343">
        <f t="shared" si="25"/>
        <v>0</v>
      </c>
    </row>
    <row r="36" spans="1:21" s="143" customFormat="1" ht="11.45">
      <c r="A36" s="334" t="s">
        <v>200</v>
      </c>
      <c r="B36" s="335" t="s">
        <v>201</v>
      </c>
      <c r="C36" s="344"/>
      <c r="D36" s="337">
        <f>SUM(D37:D38)</f>
        <v>0</v>
      </c>
      <c r="E36" s="338">
        <f t="shared" ref="E36:S36" si="29">SUM(E37:E38)</f>
        <v>0</v>
      </c>
      <c r="F36" s="337">
        <f>SUM(F37:F38)</f>
        <v>0</v>
      </c>
      <c r="G36" s="338">
        <f t="shared" si="29"/>
        <v>0</v>
      </c>
      <c r="H36" s="337">
        <f>SUM(H37:H38)</f>
        <v>0</v>
      </c>
      <c r="I36" s="338">
        <f t="shared" si="29"/>
        <v>0</v>
      </c>
      <c r="J36" s="337">
        <f>SUM(J37:J38)</f>
        <v>0</v>
      </c>
      <c r="K36" s="338">
        <f t="shared" si="29"/>
        <v>0</v>
      </c>
      <c r="L36" s="337">
        <f>SUM(L37:L38)</f>
        <v>0</v>
      </c>
      <c r="M36" s="338">
        <f t="shared" si="29"/>
        <v>0</v>
      </c>
      <c r="N36" s="337">
        <f>SUM(N37:N38)</f>
        <v>0</v>
      </c>
      <c r="O36" s="338">
        <f t="shared" si="29"/>
        <v>0</v>
      </c>
      <c r="P36" s="337">
        <f>SUM(P37:P38)</f>
        <v>0</v>
      </c>
      <c r="Q36" s="338">
        <f t="shared" si="29"/>
        <v>0</v>
      </c>
      <c r="R36" s="337">
        <f>SUM(R37:R38)</f>
        <v>0</v>
      </c>
      <c r="S36" s="338">
        <f t="shared" si="29"/>
        <v>0</v>
      </c>
    </row>
    <row r="37" spans="1:21" s="143" customFormat="1" ht="11.45">
      <c r="A37" s="339" t="s">
        <v>202</v>
      </c>
      <c r="B37" s="340" t="s">
        <v>203</v>
      </c>
      <c r="C37" s="341"/>
      <c r="D37" s="342">
        <f>'ENCARGOS SOCIAIS'!$C$29</f>
        <v>0</v>
      </c>
      <c r="E37" s="343">
        <f>ROUND((D37*$D$8),2)</f>
        <v>0</v>
      </c>
      <c r="F37" s="342">
        <f>'ENCARGOS SOCIAIS'!$C$29</f>
        <v>0</v>
      </c>
      <c r="G37" s="343">
        <f>ROUND((F37*$F$8),2)</f>
        <v>0</v>
      </c>
      <c r="H37" s="342">
        <f>'ENCARGOS SOCIAIS'!$C$29</f>
        <v>0</v>
      </c>
      <c r="I37" s="343">
        <f>ROUND((H37*$H$8),2)</f>
        <v>0</v>
      </c>
      <c r="J37" s="342">
        <f>'ENCARGOS SOCIAIS'!$C$29</f>
        <v>0</v>
      </c>
      <c r="K37" s="343">
        <f>ROUND((J37*$J$8),2)</f>
        <v>0</v>
      </c>
      <c r="L37" s="342">
        <f>'ENCARGOS SOCIAIS'!$C$29</f>
        <v>0</v>
      </c>
      <c r="M37" s="343">
        <f>ROUND((L37*$L$8),2)</f>
        <v>0</v>
      </c>
      <c r="N37" s="342">
        <f>'ENCARGOS SOCIAIS'!$C$29</f>
        <v>0</v>
      </c>
      <c r="O37" s="343">
        <f>ROUND((N37*$N$8),2)</f>
        <v>0</v>
      </c>
      <c r="P37" s="342">
        <f>'ENCARGOS SOCIAIS'!$C$29</f>
        <v>0</v>
      </c>
      <c r="Q37" s="343">
        <f>ROUND((P37*$P$8),2)</f>
        <v>0</v>
      </c>
      <c r="R37" s="342">
        <f>'ENCARGOS SOCIAIS'!$C$29</f>
        <v>0</v>
      </c>
      <c r="S37" s="343">
        <f>ROUND((R37*$R$8),2)</f>
        <v>0</v>
      </c>
    </row>
    <row r="38" spans="1:21" s="143" customFormat="1" ht="19.149999999999999">
      <c r="A38" s="339" t="s">
        <v>204</v>
      </c>
      <c r="B38" s="340" t="s">
        <v>205</v>
      </c>
      <c r="C38" s="345"/>
      <c r="D38" s="342">
        <f>'ENCARGOS SOCIAIS'!$C$30</f>
        <v>0</v>
      </c>
      <c r="E38" s="343">
        <f>ROUND((D38*$D$8),2)</f>
        <v>0</v>
      </c>
      <c r="F38" s="342">
        <f>'ENCARGOS SOCIAIS'!$C$30</f>
        <v>0</v>
      </c>
      <c r="G38" s="343">
        <f>ROUND((F38*$F$8),2)</f>
        <v>0</v>
      </c>
      <c r="H38" s="342">
        <f>'ENCARGOS SOCIAIS'!$C$30</f>
        <v>0</v>
      </c>
      <c r="I38" s="343">
        <f>ROUND((H38*$H$8),2)</f>
        <v>0</v>
      </c>
      <c r="J38" s="342">
        <f>'ENCARGOS SOCIAIS'!$C$30</f>
        <v>0</v>
      </c>
      <c r="K38" s="343">
        <f>ROUND((J38*$J$8),2)</f>
        <v>0</v>
      </c>
      <c r="L38" s="342">
        <f>'ENCARGOS SOCIAIS'!$C$30</f>
        <v>0</v>
      </c>
      <c r="M38" s="343">
        <f>ROUND((L38*$L$8),2)</f>
        <v>0</v>
      </c>
      <c r="N38" s="342">
        <f>'ENCARGOS SOCIAIS'!$C$30</f>
        <v>0</v>
      </c>
      <c r="O38" s="343">
        <f>ROUND((N38*$N$8),2)</f>
        <v>0</v>
      </c>
      <c r="P38" s="342">
        <f>'ENCARGOS SOCIAIS'!$C$30</f>
        <v>0</v>
      </c>
      <c r="Q38" s="343">
        <f>ROUND((P38*$P$8),2)</f>
        <v>0</v>
      </c>
      <c r="R38" s="342">
        <f>'ENCARGOS SOCIAIS'!$C$30</f>
        <v>0</v>
      </c>
      <c r="S38" s="343">
        <f>ROUND((R38*$R$8),2)</f>
        <v>0</v>
      </c>
    </row>
    <row r="39" spans="1:21" s="143" customFormat="1" ht="11.45">
      <c r="A39" s="581" t="s">
        <v>206</v>
      </c>
      <c r="B39" s="582"/>
      <c r="C39" s="332"/>
      <c r="D39" s="346">
        <f>D36+D30+D22+D12</f>
        <v>0</v>
      </c>
      <c r="E39" s="347">
        <f t="shared" ref="E39" si="30">E36+E30+E22+E12</f>
        <v>0</v>
      </c>
      <c r="F39" s="346">
        <f>F36+F30+F22+F12</f>
        <v>0</v>
      </c>
      <c r="G39" s="347">
        <f>G36+G30+G22+G12</f>
        <v>0</v>
      </c>
      <c r="H39" s="346">
        <f>H36+H30+H22+H12</f>
        <v>0</v>
      </c>
      <c r="I39" s="347">
        <f t="shared" ref="I39" si="31">I36+I30+I22+I12</f>
        <v>0</v>
      </c>
      <c r="J39" s="346">
        <f>J36+J30+J22+J12</f>
        <v>0</v>
      </c>
      <c r="K39" s="347">
        <f t="shared" ref="K39" si="32">K36+K30+K22+K12</f>
        <v>0</v>
      </c>
      <c r="L39" s="346">
        <f>L36+L30+L22+L12</f>
        <v>0</v>
      </c>
      <c r="M39" s="347">
        <f t="shared" ref="M39" si="33">M36+M30+M22+M12</f>
        <v>0</v>
      </c>
      <c r="N39" s="346">
        <f>N36+N30+N22+N12</f>
        <v>0</v>
      </c>
      <c r="O39" s="347">
        <f t="shared" ref="O39" si="34">O36+O30+O22+O12</f>
        <v>0</v>
      </c>
      <c r="P39" s="346">
        <f>P36+P30+P22+P12</f>
        <v>0</v>
      </c>
      <c r="Q39" s="347">
        <f t="shared" ref="Q39" si="35">Q36+Q30+Q22+Q12</f>
        <v>0</v>
      </c>
      <c r="R39" s="346">
        <f>R36+R30+R22+R12</f>
        <v>0</v>
      </c>
      <c r="S39" s="347">
        <f t="shared" ref="S39" si="36">S36+S30+S22+S12</f>
        <v>0</v>
      </c>
    </row>
    <row r="40" spans="1:21" s="143" customFormat="1" ht="11.45">
      <c r="A40" s="339"/>
      <c r="B40" s="348"/>
      <c r="C40" s="349"/>
      <c r="D40" s="339"/>
      <c r="E40" s="350"/>
      <c r="F40" s="339"/>
      <c r="G40" s="350"/>
      <c r="H40" s="339"/>
      <c r="I40" s="350"/>
      <c r="J40" s="339"/>
      <c r="K40" s="350"/>
      <c r="L40" s="339"/>
      <c r="M40" s="350"/>
      <c r="N40" s="339"/>
      <c r="O40" s="350"/>
      <c r="P40" s="339"/>
      <c r="Q40" s="350"/>
      <c r="R40" s="339"/>
      <c r="S40" s="350"/>
    </row>
    <row r="41" spans="1:21" s="143" customFormat="1" ht="11.45">
      <c r="A41" s="330">
        <v>6</v>
      </c>
      <c r="B41" s="351" t="s">
        <v>207</v>
      </c>
      <c r="C41" s="332"/>
      <c r="D41" s="330" t="s">
        <v>150</v>
      </c>
      <c r="E41" s="333" t="s">
        <v>151</v>
      </c>
      <c r="F41" s="330" t="s">
        <v>150</v>
      </c>
      <c r="G41" s="333" t="s">
        <v>151</v>
      </c>
      <c r="H41" s="330" t="s">
        <v>150</v>
      </c>
      <c r="I41" s="333" t="s">
        <v>151</v>
      </c>
      <c r="J41" s="330" t="s">
        <v>150</v>
      </c>
      <c r="K41" s="333" t="s">
        <v>151</v>
      </c>
      <c r="L41" s="330" t="s">
        <v>150</v>
      </c>
      <c r="M41" s="333" t="s">
        <v>151</v>
      </c>
      <c r="N41" s="330" t="s">
        <v>150</v>
      </c>
      <c r="O41" s="333" t="s">
        <v>151</v>
      </c>
      <c r="P41" s="330" t="s">
        <v>150</v>
      </c>
      <c r="Q41" s="333" t="s">
        <v>151</v>
      </c>
      <c r="R41" s="330" t="s">
        <v>150</v>
      </c>
      <c r="S41" s="333" t="s">
        <v>151</v>
      </c>
    </row>
    <row r="42" spans="1:21" s="143" customFormat="1" ht="11.45">
      <c r="A42" s="339" t="s">
        <v>208</v>
      </c>
      <c r="B42" s="340" t="s">
        <v>209</v>
      </c>
      <c r="C42" s="341"/>
      <c r="D42" s="342" t="e">
        <f>E42/$D$8</f>
        <v>#DIV/0!</v>
      </c>
      <c r="E42" s="343">
        <v>0</v>
      </c>
      <c r="F42" s="342" t="e">
        <f>G42/$F$8</f>
        <v>#DIV/0!</v>
      </c>
      <c r="G42" s="343">
        <v>0</v>
      </c>
      <c r="H42" s="342" t="e">
        <f>I42/$H$8</f>
        <v>#DIV/0!</v>
      </c>
      <c r="I42" s="343">
        <v>0</v>
      </c>
      <c r="J42" s="342" t="e">
        <f>K42/$J$8</f>
        <v>#DIV/0!</v>
      </c>
      <c r="K42" s="343">
        <v>0</v>
      </c>
      <c r="L42" s="342" t="e">
        <f>M42/$L$8</f>
        <v>#REF!</v>
      </c>
      <c r="M42" s="343" t="e">
        <f>#REF!</f>
        <v>#REF!</v>
      </c>
      <c r="N42" s="342" t="e">
        <f>O42/$N$8</f>
        <v>#REF!</v>
      </c>
      <c r="O42" s="343" t="e">
        <f>#REF!</f>
        <v>#REF!</v>
      </c>
      <c r="P42" s="342" t="e">
        <f>Q42/$P$8</f>
        <v>#REF!</v>
      </c>
      <c r="Q42" s="343" t="e">
        <f>#REF!</f>
        <v>#REF!</v>
      </c>
      <c r="R42" s="342" t="e">
        <f>S42/$R$8</f>
        <v>#REF!</v>
      </c>
      <c r="S42" s="343" t="e">
        <f>#REF!</f>
        <v>#REF!</v>
      </c>
    </row>
    <row r="43" spans="1:21" s="143" customFormat="1" ht="11.45">
      <c r="A43" s="339" t="s">
        <v>210</v>
      </c>
      <c r="B43" s="340" t="s">
        <v>211</v>
      </c>
      <c r="C43" s="341"/>
      <c r="D43" s="342" t="e">
        <f t="shared" ref="D43:D46" si="37">E43/$D$8</f>
        <v>#DIV/0!</v>
      </c>
      <c r="E43" s="343">
        <v>0</v>
      </c>
      <c r="F43" s="342" t="e">
        <f t="shared" ref="F43:F47" si="38">G43/$F$8</f>
        <v>#DIV/0!</v>
      </c>
      <c r="G43" s="343">
        <v>0</v>
      </c>
      <c r="H43" s="342" t="e">
        <f t="shared" ref="H43:H47" si="39">I43/$H$8</f>
        <v>#DIV/0!</v>
      </c>
      <c r="I43" s="343">
        <v>0</v>
      </c>
      <c r="J43" s="342" t="e">
        <f t="shared" ref="J43:J47" si="40">K43/$J$8</f>
        <v>#DIV/0!</v>
      </c>
      <c r="K43" s="343">
        <v>0</v>
      </c>
      <c r="L43" s="342" t="e">
        <f t="shared" ref="L43:L47" si="41">M43/$L$8</f>
        <v>#REF!</v>
      </c>
      <c r="M43" s="343" t="e">
        <f>#REF!</f>
        <v>#REF!</v>
      </c>
      <c r="N43" s="342" t="e">
        <f t="shared" ref="N43:N47" si="42">O43/$N$8</f>
        <v>#REF!</v>
      </c>
      <c r="O43" s="343" t="e">
        <f>#REF!</f>
        <v>#REF!</v>
      </c>
      <c r="P43" s="342" t="e">
        <f t="shared" ref="P43:P47" si="43">Q43/$P$8</f>
        <v>#REF!</v>
      </c>
      <c r="Q43" s="343" t="e">
        <f>#REF!</f>
        <v>#REF!</v>
      </c>
      <c r="R43" s="342" t="e">
        <f t="shared" ref="R43:R47" si="44">S43/$R$8</f>
        <v>#REF!</v>
      </c>
      <c r="S43" s="343" t="e">
        <f>#REF!</f>
        <v>#REF!</v>
      </c>
    </row>
    <row r="44" spans="1:21" s="143" customFormat="1" ht="11.45">
      <c r="A44" s="339" t="s">
        <v>212</v>
      </c>
      <c r="B44" s="340" t="s">
        <v>213</v>
      </c>
      <c r="C44" s="341"/>
      <c r="D44" s="342" t="e">
        <f t="shared" si="37"/>
        <v>#REF!</v>
      </c>
      <c r="E44" s="343" t="e">
        <f>#REF!</f>
        <v>#REF!</v>
      </c>
      <c r="F44" s="342" t="e">
        <f t="shared" si="38"/>
        <v>#REF!</v>
      </c>
      <c r="G44" s="343" t="e">
        <f>#REF!</f>
        <v>#REF!</v>
      </c>
      <c r="H44" s="342" t="e">
        <f t="shared" si="39"/>
        <v>#REF!</v>
      </c>
      <c r="I44" s="343" t="e">
        <f>#REF!</f>
        <v>#REF!</v>
      </c>
      <c r="J44" s="342" t="e">
        <f t="shared" si="40"/>
        <v>#REF!</v>
      </c>
      <c r="K44" s="343" t="e">
        <f>#REF!</f>
        <v>#REF!</v>
      </c>
      <c r="L44" s="342" t="e">
        <f t="shared" si="41"/>
        <v>#REF!</v>
      </c>
      <c r="M44" s="343" t="e">
        <f>#REF!</f>
        <v>#REF!</v>
      </c>
      <c r="N44" s="342" t="e">
        <f t="shared" si="42"/>
        <v>#DIV/0!</v>
      </c>
      <c r="O44" s="343">
        <v>0</v>
      </c>
      <c r="P44" s="342" t="e">
        <f t="shared" si="43"/>
        <v>#REF!</v>
      </c>
      <c r="Q44" s="343" t="e">
        <f>#REF!</f>
        <v>#REF!</v>
      </c>
      <c r="R44" s="342" t="e">
        <f t="shared" si="44"/>
        <v>#REF!</v>
      </c>
      <c r="S44" s="343" t="e">
        <f>#REF!</f>
        <v>#REF!</v>
      </c>
    </row>
    <row r="45" spans="1:21" s="143" customFormat="1" ht="11.45">
      <c r="A45" s="339" t="s">
        <v>214</v>
      </c>
      <c r="B45" s="340" t="s">
        <v>215</v>
      </c>
      <c r="C45" s="341"/>
      <c r="D45" s="342" t="e">
        <f t="shared" si="37"/>
        <v>#REF!</v>
      </c>
      <c r="E45" s="343" t="e">
        <f>#REF!</f>
        <v>#REF!</v>
      </c>
      <c r="F45" s="342" t="e">
        <f t="shared" si="38"/>
        <v>#DIV/0!</v>
      </c>
      <c r="G45" s="343">
        <v>0</v>
      </c>
      <c r="H45" s="342" t="e">
        <f t="shared" si="39"/>
        <v>#DIV/0!</v>
      </c>
      <c r="I45" s="343">
        <v>0</v>
      </c>
      <c r="J45" s="342" t="e">
        <f t="shared" si="40"/>
        <v>#DIV/0!</v>
      </c>
      <c r="K45" s="343">
        <v>0</v>
      </c>
      <c r="L45" s="342" t="e">
        <f t="shared" si="41"/>
        <v>#REF!</v>
      </c>
      <c r="M45" s="343" t="e">
        <f>#REF!</f>
        <v>#REF!</v>
      </c>
      <c r="N45" s="342" t="e">
        <f t="shared" si="42"/>
        <v>#DIV/0!</v>
      </c>
      <c r="O45" s="343">
        <v>0</v>
      </c>
      <c r="P45" s="342" t="e">
        <f t="shared" si="43"/>
        <v>#REF!</v>
      </c>
      <c r="Q45" s="343" t="e">
        <f>#REF!</f>
        <v>#REF!</v>
      </c>
      <c r="R45" s="342" t="e">
        <f t="shared" si="44"/>
        <v>#REF!</v>
      </c>
      <c r="S45" s="343" t="e">
        <f>#REF!</f>
        <v>#REF!</v>
      </c>
    </row>
    <row r="46" spans="1:21" s="143" customFormat="1" ht="11.45">
      <c r="A46" s="339" t="s">
        <v>216</v>
      </c>
      <c r="B46" s="340" t="s">
        <v>217</v>
      </c>
      <c r="C46" s="341"/>
      <c r="D46" s="342" t="e">
        <f t="shared" si="37"/>
        <v>#REF!</v>
      </c>
      <c r="E46" s="343" t="e">
        <f>#REF!</f>
        <v>#REF!</v>
      </c>
      <c r="F46" s="342" t="e">
        <f>G46/$F$8</f>
        <v>#REF!</v>
      </c>
      <c r="G46" s="343" t="e">
        <f>#REF!</f>
        <v>#REF!</v>
      </c>
      <c r="H46" s="342" t="e">
        <f t="shared" si="39"/>
        <v>#REF!</v>
      </c>
      <c r="I46" s="343" t="e">
        <f>#REF!</f>
        <v>#REF!</v>
      </c>
      <c r="J46" s="342" t="e">
        <f t="shared" si="40"/>
        <v>#REF!</v>
      </c>
      <c r="K46" s="343" t="e">
        <f>#REF!</f>
        <v>#REF!</v>
      </c>
      <c r="L46" s="342" t="e">
        <f t="shared" si="41"/>
        <v>#REF!</v>
      </c>
      <c r="M46" s="343" t="e">
        <f>#REF!</f>
        <v>#REF!</v>
      </c>
      <c r="N46" s="342" t="e">
        <f t="shared" si="42"/>
        <v>#REF!</v>
      </c>
      <c r="O46" s="343" t="e">
        <f>#REF!</f>
        <v>#REF!</v>
      </c>
      <c r="P46" s="342" t="e">
        <f t="shared" si="43"/>
        <v>#REF!</v>
      </c>
      <c r="Q46" s="343" t="e">
        <f>#REF!</f>
        <v>#REF!</v>
      </c>
      <c r="R46" s="342" t="e">
        <f t="shared" si="44"/>
        <v>#REF!</v>
      </c>
      <c r="S46" s="343" t="e">
        <f>#REF!</f>
        <v>#REF!</v>
      </c>
    </row>
    <row r="47" spans="1:21" s="143" customFormat="1" ht="11.45">
      <c r="A47" s="339" t="s">
        <v>218</v>
      </c>
      <c r="B47" s="340" t="s">
        <v>219</v>
      </c>
      <c r="C47" s="341"/>
      <c r="D47" s="342" t="e">
        <f>E47/$D$8</f>
        <v>#REF!</v>
      </c>
      <c r="E47" s="343" t="e">
        <f>#REF!</f>
        <v>#REF!</v>
      </c>
      <c r="F47" s="342" t="e">
        <f t="shared" si="38"/>
        <v>#REF!</v>
      </c>
      <c r="G47" s="343" t="e">
        <f>#REF!</f>
        <v>#REF!</v>
      </c>
      <c r="H47" s="342" t="e">
        <f t="shared" si="39"/>
        <v>#REF!</v>
      </c>
      <c r="I47" s="343" t="e">
        <f>#REF!</f>
        <v>#REF!</v>
      </c>
      <c r="J47" s="342" t="e">
        <f t="shared" si="40"/>
        <v>#REF!</v>
      </c>
      <c r="K47" s="343" t="e">
        <f>#REF!</f>
        <v>#REF!</v>
      </c>
      <c r="L47" s="342" t="e">
        <f t="shared" si="41"/>
        <v>#REF!</v>
      </c>
      <c r="M47" s="343" t="e">
        <f>#REF!</f>
        <v>#REF!</v>
      </c>
      <c r="N47" s="342" t="e">
        <f t="shared" si="42"/>
        <v>#REF!</v>
      </c>
      <c r="O47" s="343" t="e">
        <f>#REF!</f>
        <v>#REF!</v>
      </c>
      <c r="P47" s="342" t="e">
        <f t="shared" si="43"/>
        <v>#REF!</v>
      </c>
      <c r="Q47" s="343" t="e">
        <f>#REF!</f>
        <v>#REF!</v>
      </c>
      <c r="R47" s="342" t="e">
        <f t="shared" si="44"/>
        <v>#REF!</v>
      </c>
      <c r="S47" s="343" t="e">
        <f>#REF!</f>
        <v>#REF!</v>
      </c>
    </row>
    <row r="48" spans="1:21" s="143" customFormat="1" ht="11.45">
      <c r="A48" s="581" t="s">
        <v>220</v>
      </c>
      <c r="B48" s="582"/>
      <c r="C48" s="332"/>
      <c r="D48" s="346" t="e">
        <f>SUM(D42:D47)</f>
        <v>#DIV/0!</v>
      </c>
      <c r="E48" s="347" t="e">
        <f t="shared" ref="E48:S48" si="45">SUM(E42:E47)</f>
        <v>#REF!</v>
      </c>
      <c r="F48" s="346" t="e">
        <f t="shared" si="45"/>
        <v>#DIV/0!</v>
      </c>
      <c r="G48" s="347" t="e">
        <f t="shared" si="45"/>
        <v>#REF!</v>
      </c>
      <c r="H48" s="346" t="e">
        <f t="shared" si="45"/>
        <v>#DIV/0!</v>
      </c>
      <c r="I48" s="347" t="e">
        <f t="shared" si="45"/>
        <v>#REF!</v>
      </c>
      <c r="J48" s="346" t="e">
        <f t="shared" si="45"/>
        <v>#DIV/0!</v>
      </c>
      <c r="K48" s="347" t="e">
        <f t="shared" si="45"/>
        <v>#REF!</v>
      </c>
      <c r="L48" s="346" t="e">
        <f t="shared" si="45"/>
        <v>#REF!</v>
      </c>
      <c r="M48" s="347" t="e">
        <f t="shared" si="45"/>
        <v>#REF!</v>
      </c>
      <c r="N48" s="346" t="e">
        <f t="shared" si="45"/>
        <v>#REF!</v>
      </c>
      <c r="O48" s="347" t="e">
        <f t="shared" si="45"/>
        <v>#REF!</v>
      </c>
      <c r="P48" s="346" t="e">
        <f t="shared" si="45"/>
        <v>#REF!</v>
      </c>
      <c r="Q48" s="347" t="e">
        <f t="shared" si="45"/>
        <v>#REF!</v>
      </c>
      <c r="R48" s="346" t="e">
        <f t="shared" si="45"/>
        <v>#REF!</v>
      </c>
      <c r="S48" s="347" t="e">
        <f t="shared" si="45"/>
        <v>#REF!</v>
      </c>
      <c r="U48" s="305"/>
    </row>
    <row r="49" spans="1:19" s="143" customFormat="1" ht="11.45">
      <c r="A49" s="339"/>
      <c r="B49" s="348"/>
      <c r="C49" s="349"/>
      <c r="D49" s="339"/>
      <c r="E49" s="350"/>
      <c r="F49" s="339"/>
      <c r="G49" s="350"/>
      <c r="H49" s="339"/>
      <c r="I49" s="350"/>
      <c r="J49" s="339"/>
      <c r="K49" s="350"/>
      <c r="L49" s="339"/>
      <c r="M49" s="350"/>
      <c r="N49" s="339"/>
      <c r="O49" s="350"/>
      <c r="P49" s="339"/>
      <c r="Q49" s="350"/>
      <c r="R49" s="339"/>
      <c r="S49" s="350"/>
    </row>
    <row r="50" spans="1:19" s="143" customFormat="1" ht="11.45">
      <c r="A50" s="583" t="s">
        <v>221</v>
      </c>
      <c r="B50" s="584"/>
      <c r="C50" s="332"/>
      <c r="D50" s="352" t="e">
        <f>D48+D39</f>
        <v>#DIV/0!</v>
      </c>
      <c r="E50" s="353" t="e">
        <f t="shared" ref="E50:S50" si="46">E48+E39</f>
        <v>#REF!</v>
      </c>
      <c r="F50" s="352" t="e">
        <f t="shared" si="46"/>
        <v>#DIV/0!</v>
      </c>
      <c r="G50" s="353" t="e">
        <f t="shared" si="46"/>
        <v>#REF!</v>
      </c>
      <c r="H50" s="352" t="e">
        <f t="shared" si="46"/>
        <v>#DIV/0!</v>
      </c>
      <c r="I50" s="353" t="e">
        <f t="shared" si="46"/>
        <v>#REF!</v>
      </c>
      <c r="J50" s="352" t="e">
        <f t="shared" si="46"/>
        <v>#DIV/0!</v>
      </c>
      <c r="K50" s="353" t="e">
        <f t="shared" si="46"/>
        <v>#REF!</v>
      </c>
      <c r="L50" s="352" t="e">
        <f t="shared" si="46"/>
        <v>#REF!</v>
      </c>
      <c r="M50" s="353" t="e">
        <f t="shared" si="46"/>
        <v>#REF!</v>
      </c>
      <c r="N50" s="352" t="e">
        <f t="shared" si="46"/>
        <v>#REF!</v>
      </c>
      <c r="O50" s="353" t="e">
        <f t="shared" si="46"/>
        <v>#REF!</v>
      </c>
      <c r="P50" s="352" t="e">
        <f t="shared" si="46"/>
        <v>#REF!</v>
      </c>
      <c r="Q50" s="353" t="e">
        <f t="shared" si="46"/>
        <v>#REF!</v>
      </c>
      <c r="R50" s="352" t="e">
        <f t="shared" si="46"/>
        <v>#REF!</v>
      </c>
      <c r="S50" s="353" t="e">
        <f t="shared" si="46"/>
        <v>#REF!</v>
      </c>
    </row>
    <row r="51" spans="1:19" s="143" customFormat="1" ht="75" customHeight="1">
      <c r="A51" s="324"/>
      <c r="B51" s="325"/>
      <c r="C51" s="324"/>
      <c r="D51" s="326"/>
      <c r="E51" s="326"/>
      <c r="F51" s="326"/>
      <c r="G51" s="326"/>
      <c r="H51" s="326"/>
      <c r="I51" s="326"/>
      <c r="J51" s="326"/>
      <c r="K51" s="326"/>
      <c r="L51" s="326"/>
      <c r="M51" s="326"/>
      <c r="N51" s="326"/>
      <c r="O51" s="326"/>
      <c r="P51" s="326"/>
      <c r="Q51" s="326"/>
      <c r="R51" s="326"/>
      <c r="S51" s="326"/>
    </row>
    <row r="52" spans="1:19" s="143" customFormat="1" ht="11.45">
      <c r="A52" s="354">
        <v>7</v>
      </c>
      <c r="B52" s="355" t="s">
        <v>222</v>
      </c>
      <c r="C52" s="148"/>
      <c r="D52" s="354"/>
      <c r="E52" s="356"/>
      <c r="F52" s="354"/>
      <c r="G52" s="356"/>
      <c r="H52" s="354"/>
      <c r="I52" s="356"/>
      <c r="J52" s="354"/>
      <c r="K52" s="356"/>
      <c r="L52" s="354"/>
      <c r="M52" s="356"/>
      <c r="N52" s="354"/>
      <c r="O52" s="356"/>
      <c r="P52" s="354"/>
      <c r="Q52" s="356"/>
      <c r="R52" s="354"/>
      <c r="S52" s="356"/>
    </row>
    <row r="53" spans="1:19" s="143" customFormat="1" ht="11.45">
      <c r="A53" s="587" t="s">
        <v>223</v>
      </c>
      <c r="B53" s="588"/>
      <c r="C53" s="149"/>
      <c r="D53" s="357"/>
      <c r="E53" s="367" t="e">
        <f>D50</f>
        <v>#DIV/0!</v>
      </c>
      <c r="F53" s="368"/>
      <c r="G53" s="367" t="e">
        <f>F50</f>
        <v>#DIV/0!</v>
      </c>
      <c r="H53" s="368"/>
      <c r="I53" s="367" t="e">
        <f>H50</f>
        <v>#DIV/0!</v>
      </c>
      <c r="J53" s="368"/>
      <c r="K53" s="367" t="e">
        <f>J50</f>
        <v>#DIV/0!</v>
      </c>
      <c r="L53" s="368"/>
      <c r="M53" s="367" t="e">
        <f>L50</f>
        <v>#REF!</v>
      </c>
      <c r="N53" s="368"/>
      <c r="O53" s="367" t="e">
        <f>N50</f>
        <v>#REF!</v>
      </c>
      <c r="P53" s="368"/>
      <c r="Q53" s="367" t="e">
        <f>P50</f>
        <v>#REF!</v>
      </c>
      <c r="R53" s="368"/>
      <c r="S53" s="367" t="e">
        <f>R50</f>
        <v>#REF!</v>
      </c>
    </row>
    <row r="54" spans="1:19" s="143" customFormat="1" ht="11.45">
      <c r="A54" s="579" t="s">
        <v>224</v>
      </c>
      <c r="B54" s="580"/>
      <c r="C54" s="149"/>
      <c r="D54" s="358"/>
      <c r="E54" s="359">
        <f>'FATOR K'!$K$7</f>
        <v>0</v>
      </c>
      <c r="F54" s="358"/>
      <c r="G54" s="359">
        <f>'FATOR K'!$K$7</f>
        <v>0</v>
      </c>
      <c r="H54" s="358"/>
      <c r="I54" s="359">
        <f>'FATOR K'!$K$7</f>
        <v>0</v>
      </c>
      <c r="J54" s="358"/>
      <c r="K54" s="359">
        <f>'FATOR K'!$K$7</f>
        <v>0</v>
      </c>
      <c r="L54" s="358"/>
      <c r="M54" s="359">
        <f>'FATOR K'!$K$7</f>
        <v>0</v>
      </c>
      <c r="N54" s="358"/>
      <c r="O54" s="359">
        <f>'FATOR K'!$K$7</f>
        <v>0</v>
      </c>
      <c r="P54" s="358"/>
      <c r="Q54" s="359">
        <f>'FATOR K'!$K$7</f>
        <v>0</v>
      </c>
      <c r="R54" s="358"/>
      <c r="S54" s="359">
        <f>'FATOR K'!$K$7</f>
        <v>0</v>
      </c>
    </row>
    <row r="55" spans="1:19" s="143" customFormat="1" ht="11.45">
      <c r="A55" s="579" t="s">
        <v>225</v>
      </c>
      <c r="B55" s="580"/>
      <c r="C55" s="149"/>
      <c r="D55" s="358"/>
      <c r="E55" s="359">
        <f>'FATOR K'!$K$8</f>
        <v>0</v>
      </c>
      <c r="F55" s="358"/>
      <c r="G55" s="359">
        <f>'FATOR K'!$K$8</f>
        <v>0</v>
      </c>
      <c r="H55" s="358"/>
      <c r="I55" s="359">
        <f>'FATOR K'!$K$8</f>
        <v>0</v>
      </c>
      <c r="J55" s="358"/>
      <c r="K55" s="359">
        <f>'FATOR K'!$K$8</f>
        <v>0</v>
      </c>
      <c r="L55" s="358"/>
      <c r="M55" s="359">
        <f>'FATOR K'!$K$8</f>
        <v>0</v>
      </c>
      <c r="N55" s="358"/>
      <c r="O55" s="359">
        <f>'FATOR K'!$K$8</f>
        <v>0</v>
      </c>
      <c r="P55" s="358"/>
      <c r="Q55" s="359">
        <f>'FATOR K'!$K$8</f>
        <v>0</v>
      </c>
      <c r="R55" s="358"/>
      <c r="S55" s="359">
        <f>'FATOR K'!$K$8</f>
        <v>0</v>
      </c>
    </row>
    <row r="56" spans="1:19" s="143" customFormat="1" ht="11.45">
      <c r="A56" s="579" t="s">
        <v>226</v>
      </c>
      <c r="B56" s="580"/>
      <c r="C56" s="149"/>
      <c r="D56" s="358"/>
      <c r="E56" s="359">
        <f>'FATOR K'!$K$9</f>
        <v>0</v>
      </c>
      <c r="F56" s="358"/>
      <c r="G56" s="359">
        <f>'FATOR K'!$K$9</f>
        <v>0</v>
      </c>
      <c r="H56" s="358"/>
      <c r="I56" s="359">
        <f>'FATOR K'!$K$9</f>
        <v>0</v>
      </c>
      <c r="J56" s="358"/>
      <c r="K56" s="359">
        <f>'FATOR K'!$K$9</f>
        <v>0</v>
      </c>
      <c r="L56" s="358"/>
      <c r="M56" s="359">
        <f>'FATOR K'!$K$9</f>
        <v>0</v>
      </c>
      <c r="N56" s="358"/>
      <c r="O56" s="359">
        <f>'FATOR K'!$K$9</f>
        <v>0</v>
      </c>
      <c r="P56" s="358"/>
      <c r="Q56" s="359">
        <f>'FATOR K'!$K$9</f>
        <v>0</v>
      </c>
      <c r="R56" s="358"/>
      <c r="S56" s="359">
        <f>'FATOR K'!$K$9</f>
        <v>0</v>
      </c>
    </row>
    <row r="57" spans="1:19" s="143" customFormat="1" ht="27.75" customHeight="1">
      <c r="A57" s="579" t="s">
        <v>227</v>
      </c>
      <c r="B57" s="580"/>
      <c r="C57" s="149"/>
      <c r="D57" s="358"/>
      <c r="E57" s="359">
        <f>'FATOR K'!$K$10</f>
        <v>0</v>
      </c>
      <c r="F57" s="358"/>
      <c r="G57" s="359">
        <f>'FATOR K'!$K$10</f>
        <v>0</v>
      </c>
      <c r="H57" s="358"/>
      <c r="I57" s="359">
        <f>'FATOR K'!$K$10</f>
        <v>0</v>
      </c>
      <c r="J57" s="358"/>
      <c r="K57" s="359">
        <f>'FATOR K'!$K$10</f>
        <v>0</v>
      </c>
      <c r="L57" s="358"/>
      <c r="M57" s="359">
        <f>'FATOR K'!$K$10</f>
        <v>0</v>
      </c>
      <c r="N57" s="358"/>
      <c r="O57" s="359">
        <f>'FATOR K'!$K$10</f>
        <v>0</v>
      </c>
      <c r="P57" s="358"/>
      <c r="Q57" s="359">
        <f>'FATOR K'!$K$10</f>
        <v>0</v>
      </c>
      <c r="R57" s="358"/>
      <c r="S57" s="359">
        <f>'FATOR K'!$K$10</f>
        <v>0</v>
      </c>
    </row>
    <row r="58" spans="1:19" s="143" customFormat="1" ht="11.45">
      <c r="A58" s="579" t="s">
        <v>228</v>
      </c>
      <c r="B58" s="580"/>
      <c r="C58" s="149"/>
      <c r="D58" s="360">
        <f>'FATOR K'!$J$11</f>
        <v>0</v>
      </c>
      <c r="E58" s="359"/>
      <c r="F58" s="360">
        <f>'FATOR K'!$J$11</f>
        <v>0</v>
      </c>
      <c r="G58" s="359"/>
      <c r="H58" s="360">
        <f>'FATOR K'!$J$11</f>
        <v>0</v>
      </c>
      <c r="I58" s="359"/>
      <c r="J58" s="360">
        <f>'FATOR K'!$J$11</f>
        <v>0</v>
      </c>
      <c r="K58" s="359"/>
      <c r="L58" s="360">
        <f>'FATOR K'!$J$11</f>
        <v>0</v>
      </c>
      <c r="M58" s="359"/>
      <c r="N58" s="360">
        <f>'FATOR K'!$J$11</f>
        <v>0</v>
      </c>
      <c r="O58" s="359"/>
      <c r="P58" s="360">
        <f>'FATOR K'!$J$11</f>
        <v>0</v>
      </c>
      <c r="Q58" s="359"/>
      <c r="R58" s="360">
        <f>'FATOR K'!$J$11</f>
        <v>0</v>
      </c>
      <c r="S58" s="359"/>
    </row>
    <row r="59" spans="1:19" s="143" customFormat="1" ht="11.45">
      <c r="A59" s="579" t="s">
        <v>229</v>
      </c>
      <c r="B59" s="580"/>
      <c r="C59" s="149"/>
      <c r="D59" s="360">
        <f>'FATOR K'!$J$12</f>
        <v>0</v>
      </c>
      <c r="E59" s="361"/>
      <c r="F59" s="360">
        <f>'FATOR K'!$J$12</f>
        <v>0</v>
      </c>
      <c r="G59" s="361"/>
      <c r="H59" s="360">
        <f>'FATOR K'!$J$12</f>
        <v>0</v>
      </c>
      <c r="I59" s="361"/>
      <c r="J59" s="360">
        <f>'FATOR K'!$J$12</f>
        <v>0</v>
      </c>
      <c r="K59" s="361"/>
      <c r="L59" s="360">
        <f>'FATOR K'!$J$12</f>
        <v>0</v>
      </c>
      <c r="M59" s="361"/>
      <c r="N59" s="360">
        <f>'FATOR K'!$J$12</f>
        <v>0</v>
      </c>
      <c r="O59" s="361"/>
      <c r="P59" s="360">
        <f>'FATOR K'!$J$12</f>
        <v>0</v>
      </c>
      <c r="Q59" s="361"/>
      <c r="R59" s="360">
        <f>'FATOR K'!$J$12</f>
        <v>0</v>
      </c>
      <c r="S59" s="361"/>
    </row>
    <row r="60" spans="1:19" s="143" customFormat="1" ht="11.45">
      <c r="A60" s="579" t="s">
        <v>230</v>
      </c>
      <c r="B60" s="580"/>
      <c r="C60" s="149"/>
      <c r="D60" s="360">
        <f>'FATOR K'!$J$13</f>
        <v>0</v>
      </c>
      <c r="E60" s="361"/>
      <c r="F60" s="360">
        <f>'FATOR K'!$J$13</f>
        <v>0</v>
      </c>
      <c r="G60" s="361"/>
      <c r="H60" s="360">
        <f>'FATOR K'!$J$13</f>
        <v>0</v>
      </c>
      <c r="I60" s="361"/>
      <c r="J60" s="360">
        <f>'FATOR K'!$J$13</f>
        <v>0</v>
      </c>
      <c r="K60" s="361"/>
      <c r="L60" s="360">
        <f>'FATOR K'!$J$13</f>
        <v>0</v>
      </c>
      <c r="M60" s="361"/>
      <c r="N60" s="360">
        <f>'FATOR K'!$J$13</f>
        <v>0</v>
      </c>
      <c r="O60" s="361"/>
      <c r="P60" s="360">
        <f>'FATOR K'!$J$13</f>
        <v>0</v>
      </c>
      <c r="Q60" s="361"/>
      <c r="R60" s="360">
        <f>'FATOR K'!$J$13</f>
        <v>0</v>
      </c>
      <c r="S60" s="361"/>
    </row>
    <row r="61" spans="1:19" s="143" customFormat="1" ht="11.45">
      <c r="A61" s="585" t="s">
        <v>231</v>
      </c>
      <c r="B61" s="586"/>
      <c r="C61" s="149"/>
      <c r="D61" s="360">
        <f>'FATOR K'!$J$14</f>
        <v>0</v>
      </c>
      <c r="E61" s="361"/>
      <c r="F61" s="360">
        <f>'FATOR K'!$J$14</f>
        <v>0</v>
      </c>
      <c r="G61" s="361"/>
      <c r="H61" s="360">
        <f>'FATOR K'!$J$14</f>
        <v>0</v>
      </c>
      <c r="I61" s="361"/>
      <c r="J61" s="360">
        <f>'FATOR K'!$J$14</f>
        <v>0</v>
      </c>
      <c r="K61" s="361"/>
      <c r="L61" s="360">
        <f>'FATOR K'!$J$14</f>
        <v>0</v>
      </c>
      <c r="M61" s="361"/>
      <c r="N61" s="360">
        <f>'FATOR K'!$J$14</f>
        <v>0</v>
      </c>
      <c r="O61" s="361"/>
      <c r="P61" s="360">
        <f>'FATOR K'!$J$14</f>
        <v>0</v>
      </c>
      <c r="Q61" s="361"/>
      <c r="R61" s="360">
        <f>'FATOR K'!$J$14</f>
        <v>0</v>
      </c>
      <c r="S61" s="361"/>
    </row>
    <row r="62" spans="1:19" s="143" customFormat="1" ht="11.45" customHeight="1">
      <c r="A62" s="575" t="s">
        <v>232</v>
      </c>
      <c r="B62" s="576"/>
      <c r="C62" s="147"/>
      <c r="D62" s="553" t="e">
        <f>(1+E53+E55)*(1+E56)*(1+E57)</f>
        <v>#DIV/0!</v>
      </c>
      <c r="E62" s="554"/>
      <c r="F62" s="553" t="e">
        <f>(1+G53+G55)*(1+G56)*(1+G57)</f>
        <v>#DIV/0!</v>
      </c>
      <c r="G62" s="554"/>
      <c r="H62" s="553" t="e">
        <f>(1+I53+I55)*(1+I56)*(1+I57)</f>
        <v>#DIV/0!</v>
      </c>
      <c r="I62" s="554"/>
      <c r="J62" s="553" t="e">
        <f>(1+K53+K55)*(1+K56)*(1+K57)</f>
        <v>#DIV/0!</v>
      </c>
      <c r="K62" s="554"/>
      <c r="L62" s="553" t="e">
        <f>(1+M53+M55)*(1+M56)*(1+M57)</f>
        <v>#REF!</v>
      </c>
      <c r="M62" s="554"/>
      <c r="N62" s="553" t="e">
        <f>(1+O53+O55)*(1+O56)*(1+O57)</f>
        <v>#REF!</v>
      </c>
      <c r="O62" s="554"/>
      <c r="P62" s="553" t="e">
        <f>(1+Q53+Q55)*(1+Q56)*(1+Q57)</f>
        <v>#REF!</v>
      </c>
      <c r="Q62" s="554"/>
      <c r="R62" s="553" t="e">
        <f>(1+S53+S55)*(1+S56)*(1+S57)</f>
        <v>#REF!</v>
      </c>
      <c r="S62" s="554"/>
    </row>
    <row r="63" spans="1:19" s="143" customFormat="1" ht="11.45">
      <c r="A63" s="147"/>
      <c r="B63" s="362"/>
      <c r="C63" s="147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</row>
    <row r="64" spans="1:19" s="143" customFormat="1" ht="12.75" customHeight="1">
      <c r="A64" s="551" t="s">
        <v>233</v>
      </c>
      <c r="B64" s="552"/>
      <c r="C64" s="147"/>
      <c r="D64" s="548" t="e">
        <f>ROUND((D62*D8),2)</f>
        <v>#DIV/0!</v>
      </c>
      <c r="E64" s="549"/>
      <c r="F64" s="548" t="e">
        <f>ROUND((F62*F8),2)</f>
        <v>#DIV/0!</v>
      </c>
      <c r="G64" s="549"/>
      <c r="H64" s="548" t="e">
        <f>ROUND((H62*H8),2)</f>
        <v>#DIV/0!</v>
      </c>
      <c r="I64" s="549"/>
      <c r="J64" s="548" t="e">
        <f>ROUND((J62*J8),2)</f>
        <v>#DIV/0!</v>
      </c>
      <c r="K64" s="549"/>
      <c r="L64" s="548" t="e">
        <f>ROUND((L62*L8),2)</f>
        <v>#REF!</v>
      </c>
      <c r="M64" s="549"/>
      <c r="N64" s="548" t="e">
        <f>ROUND((N62*N8),2)</f>
        <v>#REF!</v>
      </c>
      <c r="O64" s="549"/>
      <c r="P64" s="548" t="e">
        <f>ROUND((P62*P8),2)</f>
        <v>#REF!</v>
      </c>
      <c r="Q64" s="549"/>
      <c r="R64" s="548" t="e">
        <f>ROUND((R62*R8),2)</f>
        <v>#REF!</v>
      </c>
      <c r="S64" s="549"/>
    </row>
  </sheetData>
  <mergeCells count="86">
    <mergeCell ref="A62:B62"/>
    <mergeCell ref="A10:B10"/>
    <mergeCell ref="A54:B54"/>
    <mergeCell ref="A55:B55"/>
    <mergeCell ref="A39:B39"/>
    <mergeCell ref="A48:B48"/>
    <mergeCell ref="A50:B50"/>
    <mergeCell ref="A61:B61"/>
    <mergeCell ref="A53:B53"/>
    <mergeCell ref="A57:B57"/>
    <mergeCell ref="A58:B58"/>
    <mergeCell ref="A59:B59"/>
    <mergeCell ref="A60:B60"/>
    <mergeCell ref="A56:B56"/>
    <mergeCell ref="A4:B4"/>
    <mergeCell ref="A5:B5"/>
    <mergeCell ref="A6:B6"/>
    <mergeCell ref="A8:B8"/>
    <mergeCell ref="A3:B3"/>
    <mergeCell ref="A7:B7"/>
    <mergeCell ref="F3:G3"/>
    <mergeCell ref="F4:G4"/>
    <mergeCell ref="F5:G5"/>
    <mergeCell ref="F6:G6"/>
    <mergeCell ref="F8:G8"/>
    <mergeCell ref="F7:G7"/>
    <mergeCell ref="D3:E3"/>
    <mergeCell ref="D4:E4"/>
    <mergeCell ref="D5:E5"/>
    <mergeCell ref="D6:E6"/>
    <mergeCell ref="D8:E8"/>
    <mergeCell ref="D7:E7"/>
    <mergeCell ref="J3:K3"/>
    <mergeCell ref="J4:K4"/>
    <mergeCell ref="J5:K5"/>
    <mergeCell ref="J6:K6"/>
    <mergeCell ref="J8:K8"/>
    <mergeCell ref="H3:I3"/>
    <mergeCell ref="H4:I4"/>
    <mergeCell ref="H5:I5"/>
    <mergeCell ref="H6:I6"/>
    <mergeCell ref="H8:I8"/>
    <mergeCell ref="H7:I7"/>
    <mergeCell ref="N8:O8"/>
    <mergeCell ref="R3:S3"/>
    <mergeCell ref="R4:S4"/>
    <mergeCell ref="R5:S5"/>
    <mergeCell ref="R6:S6"/>
    <mergeCell ref="R8:S8"/>
    <mergeCell ref="P3:Q3"/>
    <mergeCell ref="P4:Q4"/>
    <mergeCell ref="P5:Q5"/>
    <mergeCell ref="P6:Q6"/>
    <mergeCell ref="P8:Q8"/>
    <mergeCell ref="N3:O3"/>
    <mergeCell ref="N4:O4"/>
    <mergeCell ref="N5:O5"/>
    <mergeCell ref="N6:O6"/>
    <mergeCell ref="L3:M3"/>
    <mergeCell ref="L4:M4"/>
    <mergeCell ref="L5:M5"/>
    <mergeCell ref="L6:M6"/>
    <mergeCell ref="L8:M8"/>
    <mergeCell ref="A1:S1"/>
    <mergeCell ref="A64:B64"/>
    <mergeCell ref="D62:E62"/>
    <mergeCell ref="F62:G62"/>
    <mergeCell ref="H62:I62"/>
    <mergeCell ref="J62:K62"/>
    <mergeCell ref="L62:M62"/>
    <mergeCell ref="N62:O62"/>
    <mergeCell ref="J7:K7"/>
    <mergeCell ref="L7:M7"/>
    <mergeCell ref="N7:O7"/>
    <mergeCell ref="P7:Q7"/>
    <mergeCell ref="R7:S7"/>
    <mergeCell ref="R64:S64"/>
    <mergeCell ref="P62:Q62"/>
    <mergeCell ref="R62:S62"/>
    <mergeCell ref="N64:O64"/>
    <mergeCell ref="P64:Q64"/>
    <mergeCell ref="D64:E64"/>
    <mergeCell ref="F64:G64"/>
    <mergeCell ref="H64:I64"/>
    <mergeCell ref="J64:K64"/>
    <mergeCell ref="L64:M64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CC3B0-B289-4AF8-BF4E-818D22046BFF}">
  <dimension ref="A1:C32"/>
  <sheetViews>
    <sheetView topLeftCell="A12" workbookViewId="0">
      <selection activeCell="A2" sqref="A2"/>
    </sheetView>
  </sheetViews>
  <sheetFormatPr defaultColWidth="9.140625" defaultRowHeight="15"/>
  <cols>
    <col min="1" max="1" width="8.140625" style="43" bestFit="1" customWidth="1"/>
    <col min="2" max="2" width="69.42578125" style="43" customWidth="1"/>
    <col min="3" max="3" width="13" style="43" customWidth="1"/>
    <col min="4" max="4" width="7.42578125" style="43" customWidth="1"/>
    <col min="5" max="16384" width="9.140625" style="43"/>
  </cols>
  <sheetData>
    <row r="1" spans="1:3" ht="15.6">
      <c r="A1" s="550" t="s">
        <v>234</v>
      </c>
      <c r="B1" s="550"/>
      <c r="C1" s="550"/>
    </row>
    <row r="2" spans="1:3" ht="15.6">
      <c r="A2" s="136"/>
      <c r="B2" s="137"/>
      <c r="C2" s="137"/>
    </row>
    <row r="3" spans="1:3">
      <c r="A3" s="138" t="s">
        <v>235</v>
      </c>
      <c r="B3" s="133" t="s">
        <v>236</v>
      </c>
      <c r="C3" s="133" t="s">
        <v>150</v>
      </c>
    </row>
    <row r="4" spans="1:3">
      <c r="A4" s="139"/>
      <c r="B4" s="131" t="s">
        <v>153</v>
      </c>
      <c r="C4" s="141">
        <f>SUM(C5:C13)</f>
        <v>0</v>
      </c>
    </row>
    <row r="5" spans="1:3">
      <c r="A5" s="120" t="s">
        <v>237</v>
      </c>
      <c r="B5" s="132" t="s">
        <v>155</v>
      </c>
      <c r="C5" s="454"/>
    </row>
    <row r="6" spans="1:3">
      <c r="A6" s="120" t="s">
        <v>238</v>
      </c>
      <c r="B6" s="132" t="s">
        <v>157</v>
      </c>
      <c r="C6" s="454"/>
    </row>
    <row r="7" spans="1:3">
      <c r="A7" s="120" t="s">
        <v>239</v>
      </c>
      <c r="B7" s="132" t="s">
        <v>240</v>
      </c>
      <c r="C7" s="454"/>
    </row>
    <row r="8" spans="1:3">
      <c r="A8" s="120" t="s">
        <v>241</v>
      </c>
      <c r="B8" s="132" t="s">
        <v>161</v>
      </c>
      <c r="C8" s="454"/>
    </row>
    <row r="9" spans="1:3">
      <c r="A9" s="120" t="s">
        <v>242</v>
      </c>
      <c r="B9" s="132" t="s">
        <v>163</v>
      </c>
      <c r="C9" s="454"/>
    </row>
    <row r="10" spans="1:3">
      <c r="A10" s="120" t="s">
        <v>243</v>
      </c>
      <c r="B10" s="132" t="s">
        <v>165</v>
      </c>
      <c r="C10" s="454"/>
    </row>
    <row r="11" spans="1:3">
      <c r="A11" s="120" t="s">
        <v>244</v>
      </c>
      <c r="B11" s="132" t="s">
        <v>167</v>
      </c>
      <c r="C11" s="454"/>
    </row>
    <row r="12" spans="1:3">
      <c r="A12" s="120" t="s">
        <v>245</v>
      </c>
      <c r="B12" s="132" t="s">
        <v>169</v>
      </c>
      <c r="C12" s="454"/>
    </row>
    <row r="13" spans="1:3">
      <c r="A13" s="120" t="s">
        <v>246</v>
      </c>
      <c r="B13" s="132" t="s">
        <v>171</v>
      </c>
      <c r="C13" s="454"/>
    </row>
    <row r="14" spans="1:3">
      <c r="A14" s="139"/>
      <c r="B14" s="131" t="s">
        <v>173</v>
      </c>
      <c r="C14" s="141">
        <f>SUM(C15:C21)</f>
        <v>0</v>
      </c>
    </row>
    <row r="15" spans="1:3">
      <c r="A15" s="140" t="s">
        <v>247</v>
      </c>
      <c r="B15" s="132" t="s">
        <v>175</v>
      </c>
      <c r="C15" s="454"/>
    </row>
    <row r="16" spans="1:3">
      <c r="A16" s="140" t="s">
        <v>248</v>
      </c>
      <c r="B16" s="132" t="s">
        <v>177</v>
      </c>
      <c r="C16" s="454"/>
    </row>
    <row r="17" spans="1:3">
      <c r="A17" s="140" t="s">
        <v>249</v>
      </c>
      <c r="B17" s="132" t="s">
        <v>179</v>
      </c>
      <c r="C17" s="454"/>
    </row>
    <row r="18" spans="1:3">
      <c r="A18" s="140" t="s">
        <v>250</v>
      </c>
      <c r="B18" s="132" t="s">
        <v>181</v>
      </c>
      <c r="C18" s="454"/>
    </row>
    <row r="19" spans="1:3">
      <c r="A19" s="140" t="s">
        <v>251</v>
      </c>
      <c r="B19" s="132" t="s">
        <v>183</v>
      </c>
      <c r="C19" s="454"/>
    </row>
    <row r="20" spans="1:3">
      <c r="A20" s="140" t="s">
        <v>252</v>
      </c>
      <c r="B20" s="132" t="s">
        <v>185</v>
      </c>
      <c r="C20" s="454"/>
    </row>
    <row r="21" spans="1:3">
      <c r="A21" s="140" t="s">
        <v>253</v>
      </c>
      <c r="B21" s="132" t="s">
        <v>187</v>
      </c>
      <c r="C21" s="455"/>
    </row>
    <row r="22" spans="1:3">
      <c r="A22" s="139"/>
      <c r="B22" s="131" t="s">
        <v>189</v>
      </c>
      <c r="C22" s="141">
        <f>SUM(C23:C27)</f>
        <v>0</v>
      </c>
    </row>
    <row r="23" spans="1:3">
      <c r="A23" s="120" t="s">
        <v>254</v>
      </c>
      <c r="B23" s="132" t="s">
        <v>191</v>
      </c>
      <c r="C23" s="454"/>
    </row>
    <row r="24" spans="1:3">
      <c r="A24" s="120" t="s">
        <v>255</v>
      </c>
      <c r="B24" s="132" t="s">
        <v>193</v>
      </c>
      <c r="C24" s="454"/>
    </row>
    <row r="25" spans="1:3">
      <c r="A25" s="120" t="s">
        <v>256</v>
      </c>
      <c r="B25" s="132" t="s">
        <v>195</v>
      </c>
      <c r="C25" s="454"/>
    </row>
    <row r="26" spans="1:3">
      <c r="A26" s="120" t="s">
        <v>257</v>
      </c>
      <c r="B26" s="132" t="s">
        <v>197</v>
      </c>
      <c r="C26" s="454"/>
    </row>
    <row r="27" spans="1:3">
      <c r="A27" s="120" t="s">
        <v>258</v>
      </c>
      <c r="B27" s="132" t="s">
        <v>199</v>
      </c>
      <c r="C27" s="454"/>
    </row>
    <row r="28" spans="1:3">
      <c r="A28" s="139"/>
      <c r="B28" s="131" t="s">
        <v>201</v>
      </c>
      <c r="C28" s="141">
        <f>SUM(C29:C30)</f>
        <v>0</v>
      </c>
    </row>
    <row r="29" spans="1:3">
      <c r="A29" s="120" t="s">
        <v>259</v>
      </c>
      <c r="B29" s="132" t="s">
        <v>203</v>
      </c>
      <c r="C29" s="454"/>
    </row>
    <row r="30" spans="1:3" ht="26.45">
      <c r="A30" s="120" t="s">
        <v>260</v>
      </c>
      <c r="B30" s="44" t="s">
        <v>261</v>
      </c>
      <c r="C30" s="454"/>
    </row>
    <row r="31" spans="1:3">
      <c r="A31" s="589" t="s">
        <v>262</v>
      </c>
      <c r="B31" s="589"/>
      <c r="C31" s="142">
        <f>C4+C14+C22+C28</f>
        <v>0</v>
      </c>
    </row>
    <row r="32" spans="1:3">
      <c r="A32" s="122"/>
      <c r="B32" s="122"/>
      <c r="C32" s="122"/>
    </row>
  </sheetData>
  <mergeCells count="2">
    <mergeCell ref="A31:B31"/>
    <mergeCell ref="A1:C1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38031-7602-4589-B389-CDA21E6431D1}">
  <dimension ref="A1:F8"/>
  <sheetViews>
    <sheetView topLeftCell="C1" workbookViewId="0">
      <selection activeCell="D1" sqref="D1:D1048576"/>
    </sheetView>
  </sheetViews>
  <sheetFormatPr defaultColWidth="9.140625" defaultRowHeight="12" customHeight="1"/>
  <cols>
    <col min="1" max="1" width="34.28515625" style="146" customWidth="1"/>
    <col min="2" max="4" width="40.7109375" style="146" customWidth="1"/>
    <col min="5" max="5" width="9.140625" style="143"/>
    <col min="6" max="6" width="11.5703125" style="143" bestFit="1" customWidth="1"/>
    <col min="7" max="16384" width="9.140625" style="143"/>
  </cols>
  <sheetData>
    <row r="1" spans="1:6" ht="15.75">
      <c r="A1" s="593" t="s">
        <v>263</v>
      </c>
      <c r="B1" s="594"/>
      <c r="C1" s="594"/>
      <c r="D1" s="595"/>
    </row>
    <row r="2" spans="1:6" ht="6.75" customHeight="1"/>
    <row r="3" spans="1:6" thickBot="1"/>
    <row r="4" spans="1:6" ht="12.75">
      <c r="A4" s="590" t="s">
        <v>264</v>
      </c>
      <c r="B4" s="591"/>
      <c r="C4" s="591"/>
      <c r="D4" s="592"/>
    </row>
    <row r="5" spans="1:6">
      <c r="A5" s="183" t="s">
        <v>265</v>
      </c>
      <c r="B5" s="161" t="s">
        <v>266</v>
      </c>
      <c r="C5" s="161" t="s">
        <v>267</v>
      </c>
      <c r="D5" s="135" t="s">
        <v>126</v>
      </c>
    </row>
    <row r="6" spans="1:6">
      <c r="A6" s="185" t="s">
        <v>268</v>
      </c>
      <c r="B6" s="459"/>
      <c r="C6" s="459"/>
      <c r="D6" s="460"/>
    </row>
    <row r="7" spans="1:6">
      <c r="A7" s="185" t="s">
        <v>269</v>
      </c>
      <c r="B7" s="285">
        <f>'FATOR K'!K19</f>
        <v>1</v>
      </c>
      <c r="C7" s="285">
        <f>'FATOR K'!K19</f>
        <v>1</v>
      </c>
      <c r="D7" s="285">
        <f>'FATOR K'!K19</f>
        <v>1</v>
      </c>
      <c r="F7" s="314"/>
    </row>
    <row r="8" spans="1:6" ht="12.75">
      <c r="A8" s="186" t="s">
        <v>233</v>
      </c>
      <c r="B8" s="168">
        <f>B6*B7</f>
        <v>0</v>
      </c>
      <c r="C8" s="168">
        <f t="shared" ref="C8:D8" si="0">C6*C7</f>
        <v>0</v>
      </c>
      <c r="D8" s="168">
        <f t="shared" si="0"/>
        <v>0</v>
      </c>
    </row>
  </sheetData>
  <mergeCells count="2">
    <mergeCell ref="A4:D4"/>
    <mergeCell ref="A1:D1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EB7A7-9CAE-4B91-9A44-5F5B8C9B306C}">
  <dimension ref="A1:G86"/>
  <sheetViews>
    <sheetView topLeftCell="A66" workbookViewId="0">
      <selection activeCell="D89" sqref="D89"/>
    </sheetView>
  </sheetViews>
  <sheetFormatPr defaultColWidth="9.140625" defaultRowHeight="11.45"/>
  <cols>
    <col min="1" max="1" width="34.28515625" style="146" customWidth="1"/>
    <col min="2" max="5" width="40.7109375" style="146" customWidth="1"/>
    <col min="6" max="6" width="9.140625" style="143"/>
    <col min="7" max="7" width="11.5703125" style="143" bestFit="1" customWidth="1"/>
    <col min="8" max="16384" width="9.140625" style="143"/>
  </cols>
  <sheetData>
    <row r="1" spans="1:5" ht="15.6">
      <c r="A1" s="593" t="s">
        <v>270</v>
      </c>
      <c r="B1" s="594"/>
      <c r="C1" s="594"/>
      <c r="D1" s="594"/>
      <c r="E1" s="595"/>
    </row>
    <row r="2" spans="1:5" ht="6.75" customHeight="1"/>
    <row r="3" spans="1:5" ht="13.15">
      <c r="A3" s="590" t="s">
        <v>271</v>
      </c>
      <c r="B3" s="591"/>
      <c r="C3" s="591"/>
      <c r="D3" s="591"/>
      <c r="E3" s="592"/>
    </row>
    <row r="4" spans="1:5" ht="20.45">
      <c r="A4" s="162" t="s">
        <v>265</v>
      </c>
      <c r="B4" s="152" t="s">
        <v>272</v>
      </c>
      <c r="C4" s="152" t="s">
        <v>273</v>
      </c>
      <c r="D4" s="152" t="s">
        <v>274</v>
      </c>
      <c r="E4" s="163" t="s">
        <v>275</v>
      </c>
    </row>
    <row r="5" spans="1:5">
      <c r="A5" s="162" t="s">
        <v>141</v>
      </c>
      <c r="B5" s="152" t="s">
        <v>38</v>
      </c>
      <c r="C5" s="152" t="s">
        <v>40</v>
      </c>
      <c r="D5" s="152" t="s">
        <v>276</v>
      </c>
      <c r="E5" s="163" t="s">
        <v>42</v>
      </c>
    </row>
    <row r="6" spans="1:5" ht="40.9">
      <c r="A6" s="164" t="s">
        <v>277</v>
      </c>
      <c r="B6" s="153" t="s">
        <v>278</v>
      </c>
      <c r="C6" s="153" t="s">
        <v>279</v>
      </c>
      <c r="D6" s="153" t="s">
        <v>279</v>
      </c>
      <c r="E6" s="165" t="s">
        <v>280</v>
      </c>
    </row>
    <row r="7" spans="1:5">
      <c r="A7" s="164" t="s">
        <v>145</v>
      </c>
      <c r="B7" s="153" t="s">
        <v>68</v>
      </c>
      <c r="C7" s="153" t="s">
        <v>68</v>
      </c>
      <c r="D7" s="153" t="s">
        <v>68</v>
      </c>
      <c r="E7" s="165" t="s">
        <v>68</v>
      </c>
    </row>
    <row r="8" spans="1:5">
      <c r="A8" s="164" t="s">
        <v>144</v>
      </c>
      <c r="B8" s="153">
        <v>1159</v>
      </c>
      <c r="C8" s="153">
        <v>44057</v>
      </c>
      <c r="D8" s="153">
        <v>44057</v>
      </c>
      <c r="E8" s="165">
        <v>11281</v>
      </c>
    </row>
    <row r="9" spans="1:5">
      <c r="A9" s="164" t="s">
        <v>146</v>
      </c>
      <c r="B9" s="271">
        <v>45597</v>
      </c>
      <c r="C9" s="271">
        <v>45597</v>
      </c>
      <c r="D9" s="271">
        <v>45597</v>
      </c>
      <c r="E9" s="272">
        <v>45597</v>
      </c>
    </row>
    <row r="10" spans="1:5">
      <c r="A10" s="166" t="s">
        <v>268</v>
      </c>
      <c r="B10" s="154">
        <v>269408.33</v>
      </c>
      <c r="C10" s="154">
        <v>481947.5</v>
      </c>
      <c r="D10" s="154">
        <f>C10</f>
        <v>481947.5</v>
      </c>
      <c r="E10" s="167">
        <f>9200</f>
        <v>9200</v>
      </c>
    </row>
    <row r="11" spans="1:5" ht="30.6">
      <c r="A11" s="164" t="s">
        <v>281</v>
      </c>
      <c r="B11" s="153" t="s">
        <v>52</v>
      </c>
      <c r="C11" s="104" t="s">
        <v>282</v>
      </c>
      <c r="D11" s="104" t="s">
        <v>282</v>
      </c>
      <c r="E11" s="165"/>
    </row>
    <row r="12" spans="1:5">
      <c r="A12" s="164" t="s">
        <v>145</v>
      </c>
      <c r="B12" s="153" t="s">
        <v>52</v>
      </c>
      <c r="C12" s="153" t="s">
        <v>68</v>
      </c>
      <c r="D12" s="153" t="s">
        <v>68</v>
      </c>
      <c r="E12" s="165"/>
    </row>
    <row r="13" spans="1:5">
      <c r="A13" s="164" t="s">
        <v>144</v>
      </c>
      <c r="B13" s="153" t="s">
        <v>52</v>
      </c>
      <c r="C13" s="153">
        <v>37727</v>
      </c>
      <c r="D13" s="153">
        <v>37727</v>
      </c>
      <c r="E13" s="165"/>
    </row>
    <row r="14" spans="1:5">
      <c r="A14" s="164" t="s">
        <v>146</v>
      </c>
      <c r="B14" s="153" t="s">
        <v>52</v>
      </c>
      <c r="C14" s="271">
        <v>45597</v>
      </c>
      <c r="D14" s="271">
        <v>45323</v>
      </c>
      <c r="E14" s="165"/>
    </row>
    <row r="15" spans="1:5">
      <c r="A15" s="166" t="s">
        <v>268</v>
      </c>
      <c r="B15" s="154" t="s">
        <v>52</v>
      </c>
      <c r="C15" s="155">
        <v>19900</v>
      </c>
      <c r="D15" s="155">
        <f>C15</f>
        <v>19900</v>
      </c>
      <c r="E15" s="167"/>
    </row>
    <row r="16" spans="1:5" ht="20.45">
      <c r="A16" s="164" t="s">
        <v>283</v>
      </c>
      <c r="B16" s="153" t="s">
        <v>52</v>
      </c>
      <c r="C16" s="371" t="s">
        <v>284</v>
      </c>
      <c r="D16" s="371" t="s">
        <v>285</v>
      </c>
      <c r="E16" s="165"/>
    </row>
    <row r="17" spans="1:5">
      <c r="A17" s="164" t="s">
        <v>145</v>
      </c>
      <c r="B17" s="153" t="s">
        <v>52</v>
      </c>
      <c r="C17" s="372" t="s">
        <v>286</v>
      </c>
      <c r="D17" s="372" t="s">
        <v>287</v>
      </c>
      <c r="E17" s="165"/>
    </row>
    <row r="18" spans="1:5">
      <c r="A18" s="164" t="s">
        <v>144</v>
      </c>
      <c r="B18" s="153" t="s">
        <v>52</v>
      </c>
      <c r="C18" s="372" t="s">
        <v>52</v>
      </c>
      <c r="D18" s="372">
        <v>35001189</v>
      </c>
      <c r="E18" s="165"/>
    </row>
    <row r="19" spans="1:5">
      <c r="A19" s="164" t="s">
        <v>146</v>
      </c>
      <c r="B19" s="153" t="s">
        <v>52</v>
      </c>
      <c r="C19" s="373">
        <v>45261</v>
      </c>
      <c r="D19" s="373">
        <v>45261</v>
      </c>
      <c r="E19" s="165"/>
    </row>
    <row r="20" spans="1:5">
      <c r="A20" s="166" t="s">
        <v>268</v>
      </c>
      <c r="B20" s="154" t="s">
        <v>52</v>
      </c>
      <c r="C20" s="154">
        <v>27478.39</v>
      </c>
      <c r="D20" s="154">
        <f>C20</f>
        <v>27478.39</v>
      </c>
      <c r="E20" s="167"/>
    </row>
    <row r="21" spans="1:5" ht="51">
      <c r="A21" s="164" t="s">
        <v>288</v>
      </c>
      <c r="B21" s="153" t="s">
        <v>52</v>
      </c>
      <c r="C21" s="153"/>
      <c r="D21" s="104" t="s">
        <v>289</v>
      </c>
      <c r="E21" s="165"/>
    </row>
    <row r="22" spans="1:5">
      <c r="A22" s="164" t="s">
        <v>145</v>
      </c>
      <c r="B22" s="153" t="s">
        <v>52</v>
      </c>
      <c r="C22" s="153"/>
      <c r="D22" s="153" t="s">
        <v>68</v>
      </c>
      <c r="E22" s="165"/>
    </row>
    <row r="23" spans="1:5">
      <c r="A23" s="164" t="s">
        <v>144</v>
      </c>
      <c r="B23" s="153" t="s">
        <v>52</v>
      </c>
      <c r="C23" s="153"/>
      <c r="D23" s="153">
        <v>3363</v>
      </c>
      <c r="E23" s="165"/>
    </row>
    <row r="24" spans="1:5">
      <c r="A24" s="164" t="s">
        <v>146</v>
      </c>
      <c r="B24" s="153" t="s">
        <v>52</v>
      </c>
      <c r="C24" s="153"/>
      <c r="D24" s="271">
        <v>45597</v>
      </c>
      <c r="E24" s="165"/>
    </row>
    <row r="25" spans="1:5">
      <c r="A25" s="166" t="s">
        <v>268</v>
      </c>
      <c r="B25" s="154" t="s">
        <v>52</v>
      </c>
      <c r="C25" s="154"/>
      <c r="D25" s="154">
        <v>144875</v>
      </c>
      <c r="E25" s="167"/>
    </row>
    <row r="26" spans="1:5" ht="13.15">
      <c r="A26" s="47" t="s">
        <v>290</v>
      </c>
      <c r="B26" s="168">
        <f>SUM(B10,B15,B20,B25)</f>
        <v>269408.33</v>
      </c>
      <c r="C26" s="168">
        <f>SUM(C10,C15,C20,C25)</f>
        <v>529325.89</v>
      </c>
      <c r="D26" s="168">
        <f t="shared" ref="D26:E26" si="0">SUM(D10,D15,D20,D25)</f>
        <v>674200.89</v>
      </c>
      <c r="E26" s="169">
        <f t="shared" si="0"/>
        <v>9200</v>
      </c>
    </row>
    <row r="27" spans="1:5" ht="6.75" customHeight="1"/>
    <row r="28" spans="1:5" ht="13.15">
      <c r="A28" s="603" t="s">
        <v>291</v>
      </c>
      <c r="B28" s="604"/>
      <c r="C28" s="604"/>
      <c r="D28" s="604"/>
      <c r="E28" s="605"/>
    </row>
    <row r="29" spans="1:5" ht="24">
      <c r="A29" s="170" t="s">
        <v>265</v>
      </c>
      <c r="B29" s="151" t="str">
        <f>B4</f>
        <v>Caminhonete 4x4 Cabine Dupla</v>
      </c>
      <c r="C29" s="151" t="str">
        <f t="shared" ref="C29:E29" si="1">C4</f>
        <v>Caminhão Toco com Cabine Suplementar</v>
      </c>
      <c r="D29" s="151" t="str">
        <f t="shared" si="1"/>
        <v>Caminhão Toco com Cabine Suplementar equipado com Guindauto</v>
      </c>
      <c r="E29" s="171" t="str">
        <f t="shared" si="1"/>
        <v>Compactador de Solos</v>
      </c>
    </row>
    <row r="30" spans="1:5">
      <c r="A30" s="184" t="s">
        <v>292</v>
      </c>
      <c r="B30" s="150" t="s">
        <v>293</v>
      </c>
      <c r="C30" s="150" t="s">
        <v>293</v>
      </c>
      <c r="D30" s="150" t="s">
        <v>293</v>
      </c>
      <c r="E30" s="172" t="s">
        <v>293</v>
      </c>
    </row>
    <row r="31" spans="1:5">
      <c r="A31" s="173" t="s">
        <v>294</v>
      </c>
      <c r="B31" s="156">
        <f>B26</f>
        <v>269408.33</v>
      </c>
      <c r="C31" s="156">
        <f t="shared" ref="C31:E31" si="2">C26</f>
        <v>529325.89</v>
      </c>
      <c r="D31" s="156">
        <f t="shared" si="2"/>
        <v>674200.89</v>
      </c>
      <c r="E31" s="174">
        <f t="shared" si="2"/>
        <v>9200</v>
      </c>
    </row>
    <row r="32" spans="1:5">
      <c r="A32" s="173" t="s">
        <v>295</v>
      </c>
      <c r="B32" s="150">
        <v>60</v>
      </c>
      <c r="C32" s="150">
        <v>60</v>
      </c>
      <c r="D32" s="150">
        <v>60</v>
      </c>
      <c r="E32" s="172">
        <v>60</v>
      </c>
    </row>
    <row r="33" spans="1:5">
      <c r="A33" s="173" t="s">
        <v>296</v>
      </c>
      <c r="B33" s="157">
        <v>0.01</v>
      </c>
      <c r="C33" s="157">
        <v>0.01</v>
      </c>
      <c r="D33" s="157">
        <v>0.01</v>
      </c>
      <c r="E33" s="175">
        <v>0.01</v>
      </c>
    </row>
    <row r="34" spans="1:5">
      <c r="A34" s="173" t="s">
        <v>297</v>
      </c>
      <c r="B34" s="158">
        <f>B35*12</f>
        <v>71914.080000000002</v>
      </c>
      <c r="C34" s="158">
        <f t="shared" ref="C34:E34" si="3">C35*12</f>
        <v>141294.72</v>
      </c>
      <c r="D34" s="158">
        <f t="shared" si="3"/>
        <v>179966.76</v>
      </c>
      <c r="E34" s="176">
        <f t="shared" si="3"/>
        <v>2455.8000000000002</v>
      </c>
    </row>
    <row r="35" spans="1:5" ht="12">
      <c r="A35" s="177" t="s">
        <v>298</v>
      </c>
      <c r="B35" s="178">
        <f>-ROUND((PMT(B33,B32,B31)),2)</f>
        <v>5992.84</v>
      </c>
      <c r="C35" s="178">
        <f>-ROUND((PMT(C33,C32,C31)),2)</f>
        <v>11774.56</v>
      </c>
      <c r="D35" s="178">
        <f>-ROUND((PMT(D33,D32,D31)),2)</f>
        <v>14997.23</v>
      </c>
      <c r="E35" s="311">
        <f>-ROUND((PMT(E33,E32,E31)),2)</f>
        <v>204.65</v>
      </c>
    </row>
    <row r="36" spans="1:5">
      <c r="A36" s="579" t="s">
        <v>299</v>
      </c>
      <c r="B36" s="602"/>
      <c r="C36" s="602"/>
      <c r="D36" s="602"/>
      <c r="E36" s="580"/>
    </row>
    <row r="37" spans="1:5" ht="12">
      <c r="A37" s="312"/>
      <c r="E37" s="313"/>
    </row>
    <row r="38" spans="1:5" ht="13.15">
      <c r="A38" s="611" t="s">
        <v>300</v>
      </c>
      <c r="B38" s="612"/>
      <c r="C38" s="612"/>
      <c r="D38" s="612"/>
      <c r="E38" s="613"/>
    </row>
    <row r="39" spans="1:5" ht="12">
      <c r="A39" s="608" t="s">
        <v>301</v>
      </c>
      <c r="B39" s="609"/>
      <c r="C39" s="609"/>
      <c r="D39" s="609"/>
      <c r="E39" s="610"/>
    </row>
    <row r="40" spans="1:5" ht="15" customHeight="1">
      <c r="A40" s="597" t="s">
        <v>302</v>
      </c>
      <c r="B40" s="598"/>
      <c r="C40" s="599" t="s">
        <v>303</v>
      </c>
      <c r="D40" s="599"/>
      <c r="E40" s="600"/>
    </row>
    <row r="41" spans="1:5" ht="15" customHeight="1">
      <c r="A41" s="597" t="s">
        <v>304</v>
      </c>
      <c r="B41" s="598"/>
      <c r="C41" s="598" t="s">
        <v>305</v>
      </c>
      <c r="D41" s="598"/>
      <c r="E41" s="601"/>
    </row>
    <row r="42" spans="1:5" ht="15" customHeight="1">
      <c r="A42" s="597" t="s">
        <v>306</v>
      </c>
      <c r="B42" s="598"/>
      <c r="C42" s="598" t="s">
        <v>307</v>
      </c>
      <c r="D42" s="598"/>
      <c r="E42" s="601"/>
    </row>
    <row r="43" spans="1:5" ht="15" customHeight="1">
      <c r="A43" s="597" t="s">
        <v>308</v>
      </c>
      <c r="B43" s="598"/>
      <c r="C43" s="599" t="s">
        <v>309</v>
      </c>
      <c r="D43" s="599"/>
      <c r="E43" s="600"/>
    </row>
    <row r="44" spans="1:5" ht="15" customHeight="1">
      <c r="A44" s="597" t="s">
        <v>310</v>
      </c>
      <c r="B44" s="598"/>
      <c r="C44" s="598" t="s">
        <v>311</v>
      </c>
      <c r="D44" s="598"/>
      <c r="E44" s="601"/>
    </row>
    <row r="45" spans="1:5" ht="15" customHeight="1">
      <c r="A45" s="597" t="s">
        <v>312</v>
      </c>
      <c r="B45" s="598"/>
      <c r="C45" s="599" t="s">
        <v>313</v>
      </c>
      <c r="D45" s="599"/>
      <c r="E45" s="600"/>
    </row>
    <row r="46" spans="1:5" ht="15" customHeight="1">
      <c r="A46" s="597" t="s">
        <v>314</v>
      </c>
      <c r="B46" s="598"/>
      <c r="C46" s="599" t="s">
        <v>315</v>
      </c>
      <c r="D46" s="599"/>
      <c r="E46" s="600"/>
    </row>
    <row r="47" spans="1:5" ht="15" customHeight="1">
      <c r="A47" s="597" t="s">
        <v>15</v>
      </c>
      <c r="B47" s="598"/>
      <c r="C47" s="598" t="s">
        <v>316</v>
      </c>
      <c r="D47" s="598"/>
      <c r="E47" s="601"/>
    </row>
    <row r="48" spans="1:5" ht="13.15">
      <c r="A48" s="179"/>
      <c r="B48" s="310"/>
      <c r="C48" s="310"/>
      <c r="D48" s="310"/>
      <c r="E48" s="180"/>
    </row>
    <row r="49" spans="1:5" ht="24">
      <c r="A49" s="181" t="s">
        <v>265</v>
      </c>
      <c r="B49" s="159" t="str">
        <f>B29</f>
        <v>Caminhonete 4x4 Cabine Dupla</v>
      </c>
      <c r="C49" s="159" t="str">
        <f>C29</f>
        <v>Caminhão Toco com Cabine Suplementar</v>
      </c>
      <c r="D49" s="159" t="str">
        <f>D29</f>
        <v>Caminhão Toco com Cabine Suplementar equipado com Guindauto</v>
      </c>
      <c r="E49" s="182" t="str">
        <f>E29</f>
        <v>Compactador de Solos</v>
      </c>
    </row>
    <row r="50" spans="1:5">
      <c r="A50" s="185" t="s">
        <v>317</v>
      </c>
      <c r="B50" s="150">
        <v>5</v>
      </c>
      <c r="C50" s="150">
        <v>7</v>
      </c>
      <c r="D50" s="150">
        <v>7</v>
      </c>
      <c r="E50" s="172">
        <v>6</v>
      </c>
    </row>
    <row r="51" spans="1:5">
      <c r="A51" s="185" t="s">
        <v>318</v>
      </c>
      <c r="B51" s="150">
        <v>2000</v>
      </c>
      <c r="C51" s="150">
        <v>2000</v>
      </c>
      <c r="D51" s="150">
        <v>2000</v>
      </c>
      <c r="E51" s="172">
        <v>2000</v>
      </c>
    </row>
    <row r="52" spans="1:5">
      <c r="A52" s="185" t="s">
        <v>319</v>
      </c>
      <c r="B52" s="280">
        <v>0.4</v>
      </c>
      <c r="C52" s="280">
        <v>0.4</v>
      </c>
      <c r="D52" s="280">
        <v>0.4</v>
      </c>
      <c r="E52" s="281">
        <v>0.2</v>
      </c>
    </row>
    <row r="53" spans="1:5">
      <c r="A53" s="185" t="s">
        <v>320</v>
      </c>
      <c r="B53" s="315">
        <v>0.6</v>
      </c>
      <c r="C53" s="315">
        <v>0.9</v>
      </c>
      <c r="D53" s="315">
        <f>0.9</f>
        <v>0.9</v>
      </c>
      <c r="E53" s="316">
        <v>0.8</v>
      </c>
    </row>
    <row r="54" spans="1:5">
      <c r="A54" s="185" t="s">
        <v>321</v>
      </c>
      <c r="B54" s="315">
        <v>0.05</v>
      </c>
      <c r="C54" s="315">
        <v>0.19</v>
      </c>
      <c r="D54" s="315">
        <v>0.19</v>
      </c>
      <c r="E54" s="316">
        <v>0.35</v>
      </c>
    </row>
    <row r="55" spans="1:5">
      <c r="A55" s="185" t="s">
        <v>322</v>
      </c>
      <c r="B55" s="315">
        <f>B54*0.1</f>
        <v>5.000000000000001E-3</v>
      </c>
      <c r="C55" s="315">
        <f t="shared" ref="C55:D55" si="4">C54*0.1</f>
        <v>1.9000000000000003E-2</v>
      </c>
      <c r="D55" s="315">
        <f t="shared" si="4"/>
        <v>1.9000000000000003E-2</v>
      </c>
      <c r="E55" s="316" t="s">
        <v>52</v>
      </c>
    </row>
    <row r="56" spans="1:5">
      <c r="A56" s="185" t="s">
        <v>145</v>
      </c>
      <c r="B56" s="150" t="s">
        <v>323</v>
      </c>
      <c r="C56" s="150" t="s">
        <v>323</v>
      </c>
      <c r="D56" s="150" t="s">
        <v>323</v>
      </c>
      <c r="E56" s="172" t="s">
        <v>323</v>
      </c>
    </row>
    <row r="57" spans="1:5">
      <c r="A57" s="185" t="s">
        <v>144</v>
      </c>
      <c r="B57" s="150" t="s">
        <v>324</v>
      </c>
      <c r="C57" s="150" t="s">
        <v>325</v>
      </c>
      <c r="D57" s="150" t="s">
        <v>325</v>
      </c>
      <c r="E57" s="172" t="s">
        <v>326</v>
      </c>
    </row>
    <row r="58" spans="1:5">
      <c r="A58" s="185" t="s">
        <v>146</v>
      </c>
      <c r="B58" s="279">
        <v>45597</v>
      </c>
      <c r="C58" s="279">
        <v>45597</v>
      </c>
      <c r="D58" s="279">
        <v>45597</v>
      </c>
      <c r="E58" s="279">
        <v>45597</v>
      </c>
    </row>
    <row r="59" spans="1:5">
      <c r="A59" s="289" t="s">
        <v>327</v>
      </c>
      <c r="B59" s="156">
        <f>(B50+1)*B26/(2*B50)</f>
        <v>161644.99799999999</v>
      </c>
      <c r="C59" s="156">
        <f>(C50+1)*C26/(2*C50)</f>
        <v>302471.93714285718</v>
      </c>
      <c r="D59" s="156">
        <f>(D50+1)*D26/(2*D50)</f>
        <v>385257.65142857144</v>
      </c>
      <c r="E59" s="174">
        <f>(E50+1)*E26/(2*E50)</f>
        <v>5366.666666666667</v>
      </c>
    </row>
    <row r="60" spans="1:5">
      <c r="A60" s="185" t="s">
        <v>302</v>
      </c>
      <c r="B60" s="156">
        <f>(B26-B52)/(B50*B51*1.25)</f>
        <v>21.552634399999999</v>
      </c>
      <c r="C60" s="156">
        <f>(C26-C52)/(C50*C51*1.25)</f>
        <v>30.247170857142855</v>
      </c>
      <c r="D60" s="156">
        <f>(D26-D52)/(D50*D51*1.25)</f>
        <v>38.525742285714287</v>
      </c>
      <c r="E60" s="174">
        <f>(E26-E52)/(E50*E51*1.25)</f>
        <v>0.61331999999999998</v>
      </c>
    </row>
    <row r="61" spans="1:5">
      <c r="A61" s="289" t="s">
        <v>304</v>
      </c>
      <c r="B61" s="156">
        <f>(B59*3.1501%)/(B51*1.25)</f>
        <v>2.0367916327991997</v>
      </c>
      <c r="C61" s="156">
        <f>(C59*3.1501%)/(C51*1.25)</f>
        <v>3.8112673967748574</v>
      </c>
      <c r="D61" s="156">
        <f>(D59*3.1501%)/(D51*1.25)</f>
        <v>4.8544005110605717</v>
      </c>
      <c r="E61" s="174">
        <f>(E59*3.1501%)/(E51*1.25)</f>
        <v>6.7622146666666674E-2</v>
      </c>
    </row>
    <row r="62" spans="1:5">
      <c r="A62" s="289" t="s">
        <v>306</v>
      </c>
      <c r="B62" s="156">
        <f>(B50+1)*B26*0.025/(2*B50*B51*1.25)</f>
        <v>1.6164499800000003</v>
      </c>
      <c r="C62" s="156">
        <f>(C50+1)*C26*0.025/(2*C50*C51*1.25)</f>
        <v>3.0247193714285721</v>
      </c>
      <c r="D62" s="156">
        <f>(D50+1)*D26*0.025/(2*D50*D51*1.25)</f>
        <v>3.8525765142857149</v>
      </c>
      <c r="E62" s="174">
        <f>(E50+1)*E26*0.025/(2*E50*E51*1.25)</f>
        <v>5.3666666666666668E-2</v>
      </c>
    </row>
    <row r="63" spans="1:5">
      <c r="A63" s="289" t="s">
        <v>308</v>
      </c>
      <c r="B63" s="156">
        <f>(B26*B53)/(B51*B50)</f>
        <v>16.164499799999998</v>
      </c>
      <c r="C63" s="156">
        <f>(C26*C53)/(C51*C50)</f>
        <v>34.028092928571432</v>
      </c>
      <c r="D63" s="156">
        <f>(D26*D53)/(D51*D50)</f>
        <v>43.341485785714283</v>
      </c>
      <c r="E63" s="174">
        <f>(E26*E53)/(E51*E50)</f>
        <v>0.61333333333333329</v>
      </c>
    </row>
    <row r="64" spans="1:5" ht="22.9">
      <c r="A64" s="185" t="s">
        <v>328</v>
      </c>
      <c r="B64" s="156" t="e">
        <f>(160/1.3587)*B55*'DESPESAS DIVERSAS II'!#REF!</f>
        <v>#REF!</v>
      </c>
      <c r="C64" s="156" t="e">
        <f>(175/1.3587)*C55*'DESPESAS DIVERSAS II'!#REF!</f>
        <v>#REF!</v>
      </c>
      <c r="D64" s="156" t="e">
        <f>(175/1.3587)*D55*'DESPESAS DIVERSAS II'!#REF!</f>
        <v>#REF!</v>
      </c>
      <c r="E64" s="174" t="e">
        <f>2.24*E54*'DESPESAS DIVERSAS II'!#REF!</f>
        <v>#REF!</v>
      </c>
    </row>
    <row r="65" spans="1:7">
      <c r="A65" s="185" t="s">
        <v>312</v>
      </c>
      <c r="B65" s="156" t="e">
        <f>B60+B61+B62+B63+B64</f>
        <v>#REF!</v>
      </c>
      <c r="C65" s="156" t="e">
        <f>C60+C61+C62+C63+C64</f>
        <v>#REF!</v>
      </c>
      <c r="D65" s="156" t="e">
        <f>D60+D61+D62+D63+D64</f>
        <v>#REF!</v>
      </c>
      <c r="E65" s="174" t="e">
        <f>E60+E61+E62+E63+E64</f>
        <v>#REF!</v>
      </c>
    </row>
    <row r="66" spans="1:7">
      <c r="A66" s="185" t="s">
        <v>314</v>
      </c>
      <c r="B66" s="156">
        <f>B60+B61+B62</f>
        <v>25.205876012799198</v>
      </c>
      <c r="C66" s="156">
        <f>C60+C61+C62</f>
        <v>37.083157625346288</v>
      </c>
      <c r="D66" s="156">
        <f>D60+D61+D62</f>
        <v>47.232719311060578</v>
      </c>
      <c r="E66" s="174">
        <f>E60+E61+E62</f>
        <v>0.73460881333333328</v>
      </c>
    </row>
    <row r="67" spans="1:7" ht="13.15">
      <c r="A67" s="186" t="s">
        <v>15</v>
      </c>
      <c r="B67" s="168" t="e">
        <f>ROUND((B65*166.66+B66*33.33),2)</f>
        <v>#REF!</v>
      </c>
      <c r="C67" s="168" t="e">
        <f>ROUND((C65*166.66+C66*33.33),2)</f>
        <v>#REF!</v>
      </c>
      <c r="D67" s="168" t="e">
        <f>ROUND((D65*166.66+D66*33.33),2)</f>
        <v>#REF!</v>
      </c>
      <c r="E67" s="169" t="e">
        <f>ROUND((E65*166.66+E66*33.33),2)</f>
        <v>#REF!</v>
      </c>
    </row>
    <row r="68" spans="1:7" ht="38.25" customHeight="1">
      <c r="A68" s="602" t="s">
        <v>329</v>
      </c>
      <c r="B68" s="602"/>
      <c r="C68" s="602"/>
      <c r="D68" s="602"/>
      <c r="E68" s="602"/>
    </row>
    <row r="70" spans="1:7" ht="13.15">
      <c r="A70" s="603" t="s">
        <v>330</v>
      </c>
      <c r="B70" s="604"/>
      <c r="C70" s="604"/>
      <c r="D70" s="604"/>
      <c r="E70" s="605"/>
    </row>
    <row r="71" spans="1:7" ht="26.45">
      <c r="A71" s="183" t="s">
        <v>265</v>
      </c>
      <c r="B71" s="161" t="str">
        <f>B49</f>
        <v>Caminhonete 4x4 Cabine Dupla</v>
      </c>
      <c r="C71" s="161" t="str">
        <f t="shared" ref="C71:D71" si="5">C49</f>
        <v>Caminhão Toco com Cabine Suplementar</v>
      </c>
      <c r="D71" s="161" t="str">
        <f t="shared" si="5"/>
        <v>Caminhão Toco com Cabine Suplementar equipado com Guindauto</v>
      </c>
      <c r="E71" s="135" t="str">
        <f>E49</f>
        <v>Compactador de Solos</v>
      </c>
    </row>
    <row r="72" spans="1:7">
      <c r="A72" s="185" t="s">
        <v>331</v>
      </c>
      <c r="B72" s="158">
        <f>B35</f>
        <v>5992.84</v>
      </c>
      <c r="C72" s="376">
        <f>C35</f>
        <v>11774.56</v>
      </c>
      <c r="D72" s="376">
        <f>D35</f>
        <v>14997.23</v>
      </c>
      <c r="E72" s="176">
        <f>E35</f>
        <v>204.65</v>
      </c>
    </row>
    <row r="73" spans="1:7">
      <c r="A73" s="185" t="s">
        <v>332</v>
      </c>
      <c r="B73" s="156" t="e">
        <f>B67</f>
        <v>#REF!</v>
      </c>
      <c r="C73" s="377" t="e">
        <f>C67</f>
        <v>#REF!</v>
      </c>
      <c r="D73" s="377" t="e">
        <f t="shared" ref="D73" si="6">D67</f>
        <v>#REF!</v>
      </c>
      <c r="E73" s="174" t="e">
        <f>E67</f>
        <v>#REF!</v>
      </c>
      <c r="G73" s="369"/>
    </row>
    <row r="74" spans="1:7">
      <c r="A74" s="185" t="s">
        <v>333</v>
      </c>
      <c r="B74" s="156">
        <v>6415.17</v>
      </c>
      <c r="C74" s="156">
        <v>10115.48</v>
      </c>
      <c r="D74" s="156">
        <v>17077.53</v>
      </c>
      <c r="E74" s="174">
        <v>212.53</v>
      </c>
    </row>
    <row r="75" spans="1:7">
      <c r="A75" s="185" t="s">
        <v>334</v>
      </c>
      <c r="B75" s="156">
        <v>6335.02</v>
      </c>
      <c r="C75" s="156">
        <v>9989.1</v>
      </c>
      <c r="D75" s="156">
        <v>17152.669999999998</v>
      </c>
      <c r="E75" s="174">
        <v>215.22</v>
      </c>
    </row>
    <row r="76" spans="1:7" ht="14.45">
      <c r="A76" s="375" t="s">
        <v>335</v>
      </c>
      <c r="B76" s="156" t="s">
        <v>336</v>
      </c>
      <c r="C76" s="156">
        <v>6872.96</v>
      </c>
      <c r="D76" s="156">
        <v>17077.900000000001</v>
      </c>
      <c r="E76" s="174" t="s">
        <v>336</v>
      </c>
    </row>
    <row r="77" spans="1:7" ht="12">
      <c r="A77" s="308" t="s">
        <v>337</v>
      </c>
      <c r="B77" s="309" t="e">
        <f>ROUND((AVERAGE(B72:B75)),2)</f>
        <v>#REF!</v>
      </c>
      <c r="C77" s="309" t="e">
        <f>ROUND((AVERAGE(C72:C76)),2)</f>
        <v>#REF!</v>
      </c>
      <c r="D77" s="309" t="e">
        <f>ROUND((AVERAGE(D72:D76)),2)</f>
        <v>#REF!</v>
      </c>
      <c r="E77" s="374">
        <f>ROUND((AVERAGE(E72,E75,E74)),2)</f>
        <v>210.8</v>
      </c>
    </row>
    <row r="78" spans="1:7">
      <c r="A78" s="185" t="s">
        <v>269</v>
      </c>
      <c r="B78" s="285">
        <f>'FATOR K'!K19</f>
        <v>1</v>
      </c>
      <c r="C78" s="285">
        <f>'FATOR K'!K19</f>
        <v>1</v>
      </c>
      <c r="D78" s="285">
        <f>'FATOR K'!K19</f>
        <v>1</v>
      </c>
      <c r="E78" s="286">
        <f>'FATOR K'!K19</f>
        <v>1</v>
      </c>
      <c r="G78" s="314"/>
    </row>
    <row r="79" spans="1:7" ht="13.15">
      <c r="A79" s="186" t="s">
        <v>233</v>
      </c>
      <c r="B79" s="168" t="e">
        <f>B77*B78</f>
        <v>#REF!</v>
      </c>
      <c r="C79" s="168" t="e">
        <f>C77*C78</f>
        <v>#REF!</v>
      </c>
      <c r="D79" s="168" t="e">
        <f>D77*D78</f>
        <v>#REF!</v>
      </c>
      <c r="E79" s="169">
        <f>E77*E78</f>
        <v>210.8</v>
      </c>
    </row>
    <row r="80" spans="1:7">
      <c r="A80" s="606" t="s">
        <v>338</v>
      </c>
      <c r="B80" s="606"/>
      <c r="C80" s="606"/>
      <c r="D80" s="606"/>
      <c r="E80" s="606"/>
    </row>
    <row r="81" spans="1:5">
      <c r="A81" s="607" t="s">
        <v>339</v>
      </c>
      <c r="B81" s="607"/>
      <c r="C81" s="607"/>
      <c r="D81" s="607"/>
      <c r="E81" s="607"/>
    </row>
    <row r="83" spans="1:5">
      <c r="A83" s="596" t="s">
        <v>340</v>
      </c>
      <c r="B83" s="596"/>
      <c r="C83" s="596"/>
      <c r="D83" s="596"/>
      <c r="E83" s="596"/>
    </row>
    <row r="84" spans="1:5" ht="12" customHeight="1">
      <c r="A84" s="596" t="s">
        <v>341</v>
      </c>
      <c r="B84" s="596"/>
      <c r="C84" s="596"/>
      <c r="D84" s="596"/>
      <c r="E84" s="596"/>
    </row>
    <row r="85" spans="1:5">
      <c r="A85" s="596" t="s">
        <v>342</v>
      </c>
      <c r="B85" s="596"/>
      <c r="C85" s="596"/>
      <c r="D85" s="596"/>
      <c r="E85" s="596"/>
    </row>
    <row r="86" spans="1:5">
      <c r="A86" s="596" t="s">
        <v>343</v>
      </c>
      <c r="B86" s="596"/>
      <c r="C86" s="596"/>
      <c r="D86" s="596"/>
      <c r="E86" s="596"/>
    </row>
  </sheetData>
  <mergeCells count="30">
    <mergeCell ref="A39:E39"/>
    <mergeCell ref="A1:E1"/>
    <mergeCell ref="A3:E3"/>
    <mergeCell ref="A28:E28"/>
    <mergeCell ref="A36:E36"/>
    <mergeCell ref="A38:E38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C44:E44"/>
    <mergeCell ref="A45:B45"/>
    <mergeCell ref="C45:E45"/>
    <mergeCell ref="A86:E86"/>
    <mergeCell ref="A46:B46"/>
    <mergeCell ref="C46:E46"/>
    <mergeCell ref="A47:B47"/>
    <mergeCell ref="C47:E47"/>
    <mergeCell ref="A68:E68"/>
    <mergeCell ref="A70:E70"/>
    <mergeCell ref="A80:E80"/>
    <mergeCell ref="A81:E81"/>
    <mergeCell ref="A83:E83"/>
    <mergeCell ref="A84:E84"/>
    <mergeCell ref="A85:E85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/>
  <headerFooter>
    <oddFooter>Página &amp;P de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B865C-9C9A-4872-965F-12517D964879}">
  <dimension ref="A1:K37"/>
  <sheetViews>
    <sheetView topLeftCell="B1" workbookViewId="0">
      <selection activeCell="F15" sqref="F15:I15"/>
    </sheetView>
  </sheetViews>
  <sheetFormatPr defaultColWidth="9.140625" defaultRowHeight="13.9"/>
  <cols>
    <col min="1" max="1" width="20.42578125" style="2" customWidth="1"/>
    <col min="2" max="2" width="40.42578125" style="2" bestFit="1" customWidth="1"/>
    <col min="3" max="3" width="13.7109375" style="2" customWidth="1"/>
    <col min="4" max="4" width="13.42578125" style="2" customWidth="1"/>
    <col min="5" max="5" width="18.140625" style="2" bestFit="1" customWidth="1"/>
    <col min="6" max="6" width="9.42578125" style="2" customWidth="1"/>
    <col min="7" max="7" width="11.85546875" style="2" customWidth="1"/>
    <col min="8" max="8" width="12.28515625" style="2" bestFit="1" customWidth="1"/>
    <col min="9" max="16384" width="9.140625" style="2"/>
  </cols>
  <sheetData>
    <row r="1" spans="1:11" ht="15.6">
      <c r="A1" s="632" t="s">
        <v>344</v>
      </c>
      <c r="B1" s="633"/>
      <c r="C1" s="633"/>
      <c r="D1" s="633"/>
      <c r="E1" s="633"/>
      <c r="F1" s="633"/>
      <c r="G1" s="633"/>
      <c r="H1" s="633"/>
      <c r="I1" s="633"/>
    </row>
    <row r="3" spans="1:11">
      <c r="A3" s="461"/>
      <c r="B3" s="461"/>
      <c r="C3" s="461"/>
      <c r="D3" s="461"/>
      <c r="E3" s="461"/>
      <c r="F3" s="461"/>
      <c r="G3" s="461"/>
      <c r="H3" s="461"/>
    </row>
    <row r="4" spans="1:11" ht="14.45" customHeight="1">
      <c r="A4" s="621" t="s">
        <v>345</v>
      </c>
      <c r="B4" s="622"/>
      <c r="C4" s="622"/>
      <c r="D4" s="622"/>
      <c r="E4" s="622"/>
      <c r="F4" s="622"/>
      <c r="G4" s="622"/>
      <c r="H4" s="622"/>
      <c r="I4" s="622"/>
    </row>
    <row r="5" spans="1:11">
      <c r="A5" s="653" t="s">
        <v>346</v>
      </c>
      <c r="B5" s="654"/>
      <c r="C5" s="655" t="s">
        <v>47</v>
      </c>
      <c r="D5" s="656"/>
      <c r="E5" s="657"/>
      <c r="F5" s="655" t="s">
        <v>49</v>
      </c>
      <c r="G5" s="656"/>
      <c r="H5" s="656"/>
      <c r="I5" s="462" t="s">
        <v>129</v>
      </c>
      <c r="J5" s="465"/>
      <c r="K5" s="465"/>
    </row>
    <row r="6" spans="1:11">
      <c r="A6" s="630" t="s">
        <v>144</v>
      </c>
      <c r="B6" s="631"/>
      <c r="C6" s="645"/>
      <c r="D6" s="646"/>
      <c r="E6" s="658"/>
      <c r="F6" s="645"/>
      <c r="G6" s="646"/>
      <c r="H6" s="646"/>
      <c r="I6" s="464"/>
    </row>
    <row r="7" spans="1:11">
      <c r="A7" s="630" t="s">
        <v>145</v>
      </c>
      <c r="B7" s="631"/>
      <c r="C7" s="645"/>
      <c r="D7" s="646"/>
      <c r="E7" s="658"/>
      <c r="F7" s="645"/>
      <c r="G7" s="646"/>
      <c r="H7" s="646"/>
      <c r="I7" s="464"/>
    </row>
    <row r="8" spans="1:11">
      <c r="A8" s="630" t="s">
        <v>146</v>
      </c>
      <c r="B8" s="631"/>
      <c r="C8" s="645"/>
      <c r="D8" s="646"/>
      <c r="E8" s="658"/>
      <c r="F8" s="645"/>
      <c r="G8" s="646"/>
      <c r="H8" s="646"/>
      <c r="I8" s="463"/>
    </row>
    <row r="9" spans="1:11">
      <c r="A9" s="647" t="s">
        <v>347</v>
      </c>
      <c r="B9" s="648"/>
      <c r="C9" s="649"/>
      <c r="D9" s="650"/>
      <c r="E9" s="659"/>
      <c r="F9" s="649"/>
      <c r="G9" s="650"/>
      <c r="H9" s="650"/>
      <c r="I9" s="463"/>
    </row>
    <row r="10" spans="1:11">
      <c r="A10" s="647" t="s">
        <v>269</v>
      </c>
      <c r="B10" s="648"/>
      <c r="C10" s="660"/>
      <c r="D10" s="661"/>
      <c r="E10" s="662"/>
      <c r="F10" s="660"/>
      <c r="G10" s="661"/>
      <c r="H10" s="662"/>
    </row>
    <row r="11" spans="1:11" ht="14.45" thickBot="1">
      <c r="A11" s="616" t="s">
        <v>233</v>
      </c>
      <c r="B11" s="617"/>
      <c r="C11" s="618">
        <f>C10*C9</f>
        <v>0</v>
      </c>
      <c r="D11" s="619"/>
      <c r="E11" s="620"/>
      <c r="F11" s="618">
        <f t="shared" ref="F11" si="0">F10*F9</f>
        <v>0</v>
      </c>
      <c r="G11" s="619"/>
      <c r="H11" s="620"/>
      <c r="I11" s="466">
        <f t="shared" ref="I11" si="1">I10*I9</f>
        <v>0</v>
      </c>
      <c r="J11" s="467"/>
      <c r="K11" s="467"/>
    </row>
    <row r="12" spans="1:11" ht="14.45" thickBot="1">
      <c r="A12" s="461"/>
      <c r="B12" s="461"/>
      <c r="C12" s="461"/>
      <c r="D12" s="461"/>
      <c r="E12" s="461"/>
      <c r="F12" s="461"/>
      <c r="G12" s="461"/>
      <c r="H12" s="461"/>
    </row>
    <row r="13" spans="1:11" ht="14.45" customHeight="1">
      <c r="A13" s="623" t="s">
        <v>348</v>
      </c>
      <c r="B13" s="624"/>
      <c r="C13" s="624"/>
      <c r="D13" s="624"/>
      <c r="E13" s="624"/>
      <c r="F13" s="624"/>
      <c r="G13" s="624"/>
      <c r="H13" s="624"/>
      <c r="I13" s="625"/>
    </row>
    <row r="14" spans="1:11">
      <c r="A14" s="653" t="s">
        <v>349</v>
      </c>
      <c r="B14" s="654"/>
      <c r="C14" s="634" t="s">
        <v>133</v>
      </c>
      <c r="D14" s="635"/>
      <c r="E14" s="671"/>
      <c r="F14" s="634" t="s">
        <v>350</v>
      </c>
      <c r="G14" s="635"/>
      <c r="H14" s="635"/>
      <c r="I14" s="635"/>
    </row>
    <row r="15" spans="1:11">
      <c r="A15" s="630" t="s">
        <v>144</v>
      </c>
      <c r="B15" s="631"/>
      <c r="C15" s="645"/>
      <c r="D15" s="646"/>
      <c r="E15" s="646"/>
      <c r="F15" s="639"/>
      <c r="G15" s="640"/>
      <c r="H15" s="640"/>
      <c r="I15" s="641"/>
    </row>
    <row r="16" spans="1:11">
      <c r="A16" s="630" t="s">
        <v>145</v>
      </c>
      <c r="B16" s="631"/>
      <c r="C16" s="645"/>
      <c r="D16" s="646"/>
      <c r="E16" s="646"/>
      <c r="F16" s="639"/>
      <c r="G16" s="640"/>
      <c r="H16" s="640"/>
      <c r="I16" s="641"/>
    </row>
    <row r="17" spans="1:9">
      <c r="A17" s="630" t="s">
        <v>146</v>
      </c>
      <c r="B17" s="631"/>
      <c r="C17" s="645"/>
      <c r="D17" s="646"/>
      <c r="E17" s="646"/>
      <c r="F17" s="639"/>
      <c r="G17" s="640"/>
      <c r="H17" s="640"/>
      <c r="I17" s="641"/>
    </row>
    <row r="18" spans="1:9">
      <c r="A18" s="647" t="s">
        <v>351</v>
      </c>
      <c r="B18" s="648"/>
      <c r="C18" s="649"/>
      <c r="D18" s="650"/>
      <c r="E18" s="650"/>
      <c r="F18" s="642"/>
      <c r="G18" s="643"/>
      <c r="H18" s="643"/>
      <c r="I18" s="644"/>
    </row>
    <row r="19" spans="1:9">
      <c r="A19" s="647" t="s">
        <v>269</v>
      </c>
      <c r="B19" s="648"/>
      <c r="C19" s="660"/>
      <c r="D19" s="661"/>
      <c r="E19" s="662"/>
      <c r="F19" s="663"/>
      <c r="G19" s="651"/>
      <c r="H19" s="651"/>
      <c r="I19" s="468"/>
    </row>
    <row r="20" spans="1:9" ht="15" customHeight="1" thickBot="1">
      <c r="A20" s="616" t="s">
        <v>233</v>
      </c>
      <c r="B20" s="617"/>
      <c r="C20" s="664">
        <f>C18*C19</f>
        <v>0</v>
      </c>
      <c r="D20" s="665"/>
      <c r="E20" s="666"/>
      <c r="F20" s="636">
        <f>F18*F19</f>
        <v>0</v>
      </c>
      <c r="G20" s="637"/>
      <c r="H20" s="637"/>
      <c r="I20" s="638"/>
    </row>
    <row r="21" spans="1:9">
      <c r="A21" s="461"/>
      <c r="B21" s="461"/>
      <c r="C21" s="461"/>
      <c r="D21" s="461"/>
      <c r="E21" s="461"/>
      <c r="F21" s="461"/>
      <c r="G21" s="461"/>
      <c r="H21" s="461"/>
    </row>
    <row r="22" spans="1:9" ht="14.45" customHeight="1">
      <c r="A22" s="621" t="s">
        <v>352</v>
      </c>
      <c r="B22" s="622"/>
      <c r="C22" s="622"/>
      <c r="D22" s="622"/>
      <c r="E22" s="622"/>
      <c r="F22" s="622"/>
      <c r="G22" s="622"/>
      <c r="H22" s="622"/>
      <c r="I22" s="622"/>
    </row>
    <row r="23" spans="1:9">
      <c r="A23" s="630" t="s">
        <v>144</v>
      </c>
      <c r="B23" s="631"/>
      <c r="C23" s="626"/>
      <c r="D23" s="626"/>
      <c r="E23" s="626"/>
      <c r="F23" s="626"/>
      <c r="G23" s="626"/>
      <c r="H23" s="626"/>
      <c r="I23" s="626"/>
    </row>
    <row r="24" spans="1:9">
      <c r="A24" s="630" t="s">
        <v>145</v>
      </c>
      <c r="B24" s="631"/>
      <c r="C24" s="626"/>
      <c r="D24" s="626"/>
      <c r="E24" s="626"/>
      <c r="F24" s="626"/>
      <c r="G24" s="626"/>
      <c r="H24" s="626"/>
      <c r="I24" s="626"/>
    </row>
    <row r="25" spans="1:9">
      <c r="A25" s="630" t="s">
        <v>146</v>
      </c>
      <c r="B25" s="631"/>
      <c r="C25" s="626"/>
      <c r="D25" s="626"/>
      <c r="E25" s="626"/>
      <c r="F25" s="626"/>
      <c r="G25" s="626"/>
      <c r="H25" s="626"/>
      <c r="I25" s="626"/>
    </row>
    <row r="26" spans="1:9">
      <c r="A26" s="667" t="s">
        <v>353</v>
      </c>
      <c r="B26" s="668"/>
      <c r="C26" s="627"/>
      <c r="D26" s="627"/>
      <c r="E26" s="627"/>
      <c r="F26" s="627"/>
      <c r="G26" s="627"/>
      <c r="H26" s="627"/>
      <c r="I26" s="627"/>
    </row>
    <row r="27" spans="1:9">
      <c r="A27" s="647" t="s">
        <v>269</v>
      </c>
      <c r="B27" s="648"/>
      <c r="C27" s="669"/>
      <c r="D27" s="670"/>
      <c r="E27" s="670"/>
      <c r="F27" s="670"/>
      <c r="G27" s="670"/>
      <c r="H27" s="670"/>
    </row>
    <row r="28" spans="1:9" ht="15" customHeight="1" thickBot="1">
      <c r="A28" s="616" t="s">
        <v>233</v>
      </c>
      <c r="B28" s="617"/>
      <c r="C28" s="614">
        <f>C26*C27</f>
        <v>0</v>
      </c>
      <c r="D28" s="615"/>
      <c r="E28" s="615"/>
      <c r="F28" s="615"/>
      <c r="G28" s="615"/>
      <c r="H28" s="615"/>
      <c r="I28" s="615"/>
    </row>
    <row r="29" spans="1:9">
      <c r="A29" s="461"/>
      <c r="B29" s="461"/>
      <c r="C29" s="461"/>
      <c r="D29" s="461"/>
      <c r="E29" s="461"/>
      <c r="F29" s="461"/>
      <c r="G29" s="461"/>
      <c r="H29" s="461"/>
    </row>
    <row r="30" spans="1:9" ht="14.45" customHeight="1">
      <c r="A30" s="621" t="s">
        <v>354</v>
      </c>
      <c r="B30" s="622"/>
      <c r="C30" s="622"/>
      <c r="D30" s="622"/>
      <c r="E30" s="622"/>
      <c r="F30" s="622"/>
      <c r="G30" s="622"/>
      <c r="H30" s="622"/>
      <c r="I30" s="622"/>
    </row>
    <row r="31" spans="1:9">
      <c r="A31" s="653" t="s">
        <v>349</v>
      </c>
      <c r="B31" s="654"/>
      <c r="C31" s="655" t="s">
        <v>74</v>
      </c>
      <c r="D31" s="656"/>
      <c r="E31" s="657"/>
      <c r="F31" s="628" t="s">
        <v>76</v>
      </c>
      <c r="G31" s="629"/>
      <c r="H31" s="629"/>
      <c r="I31" s="629"/>
    </row>
    <row r="32" spans="1:9">
      <c r="A32" s="630" t="s">
        <v>144</v>
      </c>
      <c r="B32" s="631"/>
      <c r="C32" s="645"/>
      <c r="D32" s="646"/>
      <c r="E32" s="658"/>
      <c r="F32" s="626"/>
      <c r="G32" s="626"/>
      <c r="H32" s="626"/>
      <c r="I32" s="626"/>
    </row>
    <row r="33" spans="1:9">
      <c r="A33" s="630" t="s">
        <v>145</v>
      </c>
      <c r="B33" s="631"/>
      <c r="C33" s="645"/>
      <c r="D33" s="646"/>
      <c r="E33" s="658"/>
      <c r="F33" s="626"/>
      <c r="G33" s="626"/>
      <c r="H33" s="626"/>
      <c r="I33" s="626"/>
    </row>
    <row r="34" spans="1:9">
      <c r="A34" s="630" t="s">
        <v>146</v>
      </c>
      <c r="B34" s="631"/>
      <c r="C34" s="645"/>
      <c r="D34" s="646"/>
      <c r="E34" s="658"/>
      <c r="F34" s="626"/>
      <c r="G34" s="626"/>
      <c r="H34" s="626"/>
      <c r="I34" s="626"/>
    </row>
    <row r="35" spans="1:9">
      <c r="A35" s="647" t="s">
        <v>355</v>
      </c>
      <c r="B35" s="648"/>
      <c r="C35" s="649"/>
      <c r="D35" s="650"/>
      <c r="E35" s="659"/>
      <c r="F35" s="652"/>
      <c r="G35" s="652"/>
      <c r="H35" s="652"/>
      <c r="I35" s="652"/>
    </row>
    <row r="36" spans="1:9">
      <c r="A36" s="647" t="s">
        <v>269</v>
      </c>
      <c r="B36" s="648"/>
      <c r="C36" s="660"/>
      <c r="D36" s="661"/>
      <c r="E36" s="661"/>
      <c r="F36" s="651"/>
      <c r="G36" s="651"/>
      <c r="H36" s="651"/>
    </row>
    <row r="37" spans="1:9" ht="15" customHeight="1" thickBot="1">
      <c r="A37" s="616" t="s">
        <v>233</v>
      </c>
      <c r="B37" s="617"/>
      <c r="C37" s="618">
        <f>C35*C36</f>
        <v>0</v>
      </c>
      <c r="D37" s="619"/>
      <c r="E37" s="620"/>
      <c r="F37" s="614">
        <f>F35*F36</f>
        <v>0</v>
      </c>
      <c r="G37" s="615"/>
      <c r="H37" s="615"/>
      <c r="I37" s="615"/>
    </row>
  </sheetData>
  <mergeCells count="80">
    <mergeCell ref="A7:B7"/>
    <mergeCell ref="C7:E7"/>
    <mergeCell ref="F7:H7"/>
    <mergeCell ref="A5:B5"/>
    <mergeCell ref="C5:E5"/>
    <mergeCell ref="F5:H5"/>
    <mergeCell ref="A6:B6"/>
    <mergeCell ref="C6:E6"/>
    <mergeCell ref="F6:H6"/>
    <mergeCell ref="F8:H8"/>
    <mergeCell ref="A9:B9"/>
    <mergeCell ref="C9:E9"/>
    <mergeCell ref="F9:H9"/>
    <mergeCell ref="A10:B10"/>
    <mergeCell ref="C10:E10"/>
    <mergeCell ref="F10:H10"/>
    <mergeCell ref="A14:B14"/>
    <mergeCell ref="C14:E14"/>
    <mergeCell ref="A15:B15"/>
    <mergeCell ref="C15:E15"/>
    <mergeCell ref="A8:B8"/>
    <mergeCell ref="C8:E8"/>
    <mergeCell ref="A28:B28"/>
    <mergeCell ref="A19:B19"/>
    <mergeCell ref="C19:E19"/>
    <mergeCell ref="F19:H19"/>
    <mergeCell ref="A20:B20"/>
    <mergeCell ref="C20:E20"/>
    <mergeCell ref="A23:B23"/>
    <mergeCell ref="A24:B24"/>
    <mergeCell ref="A25:B25"/>
    <mergeCell ref="A26:B26"/>
    <mergeCell ref="A27:B27"/>
    <mergeCell ref="C27:H27"/>
    <mergeCell ref="F36:H36"/>
    <mergeCell ref="F34:I34"/>
    <mergeCell ref="F35:I35"/>
    <mergeCell ref="A31:B31"/>
    <mergeCell ref="C31:E31"/>
    <mergeCell ref="A32:B32"/>
    <mergeCell ref="C32:E32"/>
    <mergeCell ref="A33:B33"/>
    <mergeCell ref="C33:E33"/>
    <mergeCell ref="C34:E34"/>
    <mergeCell ref="A35:B35"/>
    <mergeCell ref="C35:E35"/>
    <mergeCell ref="A36:B36"/>
    <mergeCell ref="C36:E36"/>
    <mergeCell ref="A1:I1"/>
    <mergeCell ref="F14:I14"/>
    <mergeCell ref="F20:I20"/>
    <mergeCell ref="F15:I15"/>
    <mergeCell ref="F16:I16"/>
    <mergeCell ref="F17:I17"/>
    <mergeCell ref="F18:I18"/>
    <mergeCell ref="A16:B16"/>
    <mergeCell ref="C16:E16"/>
    <mergeCell ref="A17:B17"/>
    <mergeCell ref="C17:E17"/>
    <mergeCell ref="A18:B18"/>
    <mergeCell ref="C18:E18"/>
    <mergeCell ref="A11:B11"/>
    <mergeCell ref="C11:E11"/>
    <mergeCell ref="F11:H11"/>
    <mergeCell ref="F37:I37"/>
    <mergeCell ref="A37:B37"/>
    <mergeCell ref="C37:E37"/>
    <mergeCell ref="A4:I4"/>
    <mergeCell ref="A13:I13"/>
    <mergeCell ref="A22:I22"/>
    <mergeCell ref="C23:I23"/>
    <mergeCell ref="C24:I24"/>
    <mergeCell ref="C25:I25"/>
    <mergeCell ref="C26:I26"/>
    <mergeCell ref="C28:I28"/>
    <mergeCell ref="A30:I30"/>
    <mergeCell ref="F31:I31"/>
    <mergeCell ref="F32:I32"/>
    <mergeCell ref="F33:I33"/>
    <mergeCell ref="A34:B34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Página &amp;P de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CAB0F-97B9-4B30-8E75-D6AFB83B76F3}">
  <dimension ref="A1:H7"/>
  <sheetViews>
    <sheetView workbookViewId="0">
      <selection activeCell="G5" sqref="G5"/>
    </sheetView>
  </sheetViews>
  <sheetFormatPr defaultColWidth="9.140625" defaultRowHeight="13.15"/>
  <cols>
    <col min="1" max="1" width="4.85546875" style="130" bestFit="1" customWidth="1"/>
    <col min="2" max="2" width="9.140625" style="130" bestFit="1" customWidth="1"/>
    <col min="3" max="3" width="12.85546875" style="130" bestFit="1" customWidth="1"/>
    <col min="4" max="4" width="10.28515625" style="130" bestFit="1" customWidth="1"/>
    <col min="5" max="5" width="67" style="130" customWidth="1"/>
    <col min="6" max="6" width="10.42578125" style="130" bestFit="1" customWidth="1"/>
    <col min="7" max="7" width="9" style="130" bestFit="1" customWidth="1"/>
    <col min="8" max="8" width="11.7109375" style="130" bestFit="1" customWidth="1"/>
    <col min="9" max="16384" width="9.140625" style="130"/>
  </cols>
  <sheetData>
    <row r="1" spans="1:8" ht="16.149999999999999" thickBot="1">
      <c r="A1" s="517" t="s">
        <v>356</v>
      </c>
      <c r="B1" s="518"/>
      <c r="C1" s="518"/>
      <c r="D1" s="518"/>
      <c r="E1" s="518"/>
      <c r="F1" s="518"/>
      <c r="G1" s="518"/>
      <c r="H1" s="519"/>
    </row>
    <row r="2" spans="1:8" ht="13.9" thickBot="1"/>
    <row r="3" spans="1:8">
      <c r="A3" s="672" t="s">
        <v>357</v>
      </c>
      <c r="B3" s="673"/>
      <c r="C3" s="673"/>
      <c r="D3" s="673"/>
      <c r="E3" s="673"/>
      <c r="F3" s="673"/>
      <c r="G3" s="673"/>
      <c r="H3" s="674"/>
    </row>
    <row r="4" spans="1:8" ht="24">
      <c r="A4" s="144" t="s">
        <v>7</v>
      </c>
      <c r="B4" s="188" t="s">
        <v>8</v>
      </c>
      <c r="C4" s="188" t="s">
        <v>9</v>
      </c>
      <c r="D4" s="188" t="s">
        <v>10</v>
      </c>
      <c r="E4" s="188" t="s">
        <v>11</v>
      </c>
      <c r="F4" s="151" t="s">
        <v>358</v>
      </c>
      <c r="G4" s="188" t="s">
        <v>359</v>
      </c>
      <c r="H4" s="145" t="s">
        <v>360</v>
      </c>
    </row>
    <row r="5" spans="1:8">
      <c r="A5" s="266" t="s">
        <v>59</v>
      </c>
      <c r="B5" s="469"/>
      <c r="C5" s="469"/>
      <c r="D5" s="470"/>
      <c r="E5" s="187" t="s">
        <v>60</v>
      </c>
      <c r="F5" s="474"/>
      <c r="G5" s="282">
        <f>'FATOR K'!K18</f>
        <v>1</v>
      </c>
      <c r="H5" s="284">
        <f>ROUND((F5*G5),2)</f>
        <v>0</v>
      </c>
    </row>
    <row r="6" spans="1:8" ht="51" customHeight="1">
      <c r="A6" s="266" t="s">
        <v>131</v>
      </c>
      <c r="B6" s="469"/>
      <c r="C6" s="469"/>
      <c r="D6" s="470"/>
      <c r="E6" s="187" t="s">
        <v>361</v>
      </c>
      <c r="F6" s="474"/>
      <c r="G6" s="282">
        <f>'FATOR K'!K18</f>
        <v>1</v>
      </c>
      <c r="H6" s="284">
        <f>ROUND((F6*G6),2)</f>
        <v>0</v>
      </c>
    </row>
    <row r="7" spans="1:8" ht="21.6" customHeight="1">
      <c r="A7" s="267" t="s">
        <v>152</v>
      </c>
      <c r="B7" s="471"/>
      <c r="C7" s="472"/>
      <c r="D7" s="473"/>
      <c r="E7" s="427" t="s">
        <v>66</v>
      </c>
      <c r="F7" s="475"/>
      <c r="G7" s="283">
        <f>'FATOR K'!K18</f>
        <v>1</v>
      </c>
      <c r="H7" s="363">
        <f>ROUND((F7*G7),2)</f>
        <v>0</v>
      </c>
    </row>
  </sheetData>
  <mergeCells count="2">
    <mergeCell ref="A3:H3"/>
    <mergeCell ref="A1:H1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Página &amp;P de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DE3D2-1E5E-4B73-9324-4D011E4BCCCB}">
  <sheetPr>
    <tabColor theme="2" tint="-0.249977111117893"/>
    <pageSetUpPr fitToPage="1"/>
  </sheetPr>
  <dimension ref="A1:K47"/>
  <sheetViews>
    <sheetView workbookViewId="0">
      <selection activeCell="A2" sqref="A2"/>
    </sheetView>
  </sheetViews>
  <sheetFormatPr defaultColWidth="8.85546875" defaultRowHeight="15"/>
  <cols>
    <col min="1" max="1" width="8.28515625" style="190" customWidth="1"/>
    <col min="2" max="2" width="38.42578125" style="190" customWidth="1"/>
    <col min="3" max="3" width="6.28515625" style="201" customWidth="1"/>
    <col min="4" max="4" width="5.7109375" style="202" customWidth="1"/>
    <col min="5" max="5" width="12.28515625" style="190" customWidth="1"/>
    <col min="6" max="6" width="11.28515625" style="190" customWidth="1"/>
    <col min="7" max="7" width="13.140625" style="190" bestFit="1" customWidth="1"/>
    <col min="8" max="8" width="9.42578125" style="190" bestFit="1" customWidth="1"/>
    <col min="9" max="9" width="8.42578125" style="190" bestFit="1" customWidth="1"/>
    <col min="10" max="10" width="6.7109375" style="190" bestFit="1" customWidth="1"/>
    <col min="11" max="11" width="8.42578125" style="190" bestFit="1" customWidth="1"/>
    <col min="12" max="16384" width="8.85546875" style="190"/>
  </cols>
  <sheetData>
    <row r="1" spans="1:11" s="189" customFormat="1" ht="16.149999999999999" thickBot="1">
      <c r="A1" s="675" t="s">
        <v>362</v>
      </c>
      <c r="B1" s="676"/>
      <c r="C1" s="676"/>
      <c r="D1" s="676"/>
      <c r="E1" s="676"/>
      <c r="F1" s="676"/>
      <c r="G1" s="676"/>
      <c r="H1" s="676"/>
      <c r="I1" s="676"/>
      <c r="J1" s="676"/>
      <c r="K1" s="677"/>
    </row>
    <row r="2" spans="1:11" ht="15.6" thickBot="1">
      <c r="A2" s="191"/>
      <c r="B2" s="191"/>
      <c r="C2" s="192"/>
      <c r="D2" s="193"/>
      <c r="E2" s="193"/>
      <c r="F2" s="194"/>
      <c r="G2" s="194"/>
    </row>
    <row r="3" spans="1:11">
      <c r="A3" s="713" t="s">
        <v>363</v>
      </c>
      <c r="B3" s="714"/>
      <c r="C3" s="714"/>
      <c r="D3" s="714"/>
      <c r="E3" s="714"/>
      <c r="F3" s="714"/>
      <c r="G3" s="714"/>
      <c r="H3" s="714"/>
      <c r="I3" s="714"/>
      <c r="J3" s="714"/>
      <c r="K3" s="715"/>
    </row>
    <row r="4" spans="1:11">
      <c r="A4" s="211" t="s">
        <v>364</v>
      </c>
      <c r="B4" s="212"/>
      <c r="C4" s="212"/>
      <c r="D4" s="213"/>
      <c r="E4" s="214"/>
      <c r="F4" s="215"/>
      <c r="G4" s="216"/>
      <c r="H4" s="216"/>
      <c r="I4" s="216"/>
      <c r="J4" s="217"/>
      <c r="K4" s="456"/>
    </row>
    <row r="5" spans="1:11">
      <c r="A5" s="211" t="s">
        <v>365</v>
      </c>
      <c r="B5" s="212"/>
      <c r="C5" s="212"/>
      <c r="D5" s="213"/>
      <c r="E5" s="214"/>
      <c r="F5" s="215"/>
      <c r="G5" s="216"/>
      <c r="H5" s="216"/>
      <c r="I5" s="216"/>
      <c r="J5" s="217"/>
      <c r="K5" s="456"/>
    </row>
    <row r="6" spans="1:11">
      <c r="A6" s="211" t="s">
        <v>366</v>
      </c>
      <c r="B6" s="212"/>
      <c r="C6" s="212"/>
      <c r="D6" s="213"/>
      <c r="E6" s="214"/>
      <c r="F6" s="215"/>
      <c r="G6" s="216"/>
      <c r="H6" s="216"/>
      <c r="I6" s="216"/>
      <c r="J6" s="217"/>
      <c r="K6" s="218">
        <f>K4+K5</f>
        <v>0</v>
      </c>
    </row>
    <row r="7" spans="1:11">
      <c r="A7" s="211" t="s">
        <v>367</v>
      </c>
      <c r="B7" s="212"/>
      <c r="C7" s="212"/>
      <c r="D7" s="213"/>
      <c r="E7" s="214"/>
      <c r="F7" s="215"/>
      <c r="G7" s="216"/>
      <c r="H7" s="216"/>
      <c r="I7" s="216"/>
      <c r="J7" s="217"/>
      <c r="K7" s="456"/>
    </row>
    <row r="8" spans="1:11">
      <c r="A8" s="219" t="s">
        <v>368</v>
      </c>
      <c r="B8" s="220"/>
      <c r="C8" s="220"/>
      <c r="D8" s="213"/>
      <c r="E8" s="220"/>
      <c r="F8" s="215"/>
      <c r="G8" s="216"/>
      <c r="H8" s="216"/>
      <c r="I8" s="216"/>
      <c r="J8" s="217"/>
      <c r="K8" s="456"/>
    </row>
    <row r="9" spans="1:11">
      <c r="A9" s="219" t="s">
        <v>369</v>
      </c>
      <c r="B9" s="220"/>
      <c r="C9" s="220"/>
      <c r="D9" s="213"/>
      <c r="E9" s="220"/>
      <c r="F9" s="215"/>
      <c r="G9" s="216"/>
      <c r="H9" s="216"/>
      <c r="I9" s="216"/>
      <c r="J9" s="217"/>
      <c r="K9" s="456"/>
    </row>
    <row r="10" spans="1:11">
      <c r="A10" s="219" t="s">
        <v>370</v>
      </c>
      <c r="B10" s="220"/>
      <c r="C10" s="220"/>
      <c r="D10" s="213"/>
      <c r="E10" s="220"/>
      <c r="F10" s="215"/>
      <c r="G10" s="216"/>
      <c r="H10" s="216"/>
      <c r="I10" s="216"/>
      <c r="J10" s="217"/>
      <c r="K10" s="218">
        <f>J11/(1-J11)</f>
        <v>0</v>
      </c>
    </row>
    <row r="11" spans="1:11">
      <c r="A11" s="221" t="s">
        <v>228</v>
      </c>
      <c r="B11" s="222"/>
      <c r="C11" s="222"/>
      <c r="D11" s="213"/>
      <c r="E11" s="216"/>
      <c r="F11" s="215"/>
      <c r="G11" s="223"/>
      <c r="H11" s="216"/>
      <c r="I11" s="217"/>
      <c r="J11" s="457"/>
      <c r="K11" s="224"/>
    </row>
    <row r="12" spans="1:11">
      <c r="A12" s="211" t="s">
        <v>229</v>
      </c>
      <c r="B12" s="212"/>
      <c r="C12" s="220"/>
      <c r="D12" s="213"/>
      <c r="E12" s="216"/>
      <c r="F12" s="215"/>
      <c r="G12" s="225"/>
      <c r="H12" s="216"/>
      <c r="I12" s="217"/>
      <c r="J12" s="458"/>
      <c r="K12" s="226"/>
    </row>
    <row r="13" spans="1:11">
      <c r="A13" s="211" t="s">
        <v>230</v>
      </c>
      <c r="B13" s="212"/>
      <c r="C13" s="220"/>
      <c r="D13" s="213"/>
      <c r="E13" s="216"/>
      <c r="F13" s="215"/>
      <c r="G13" s="225"/>
      <c r="H13" s="216"/>
      <c r="I13" s="217"/>
      <c r="J13" s="458"/>
      <c r="K13" s="226"/>
    </row>
    <row r="14" spans="1:11">
      <c r="A14" s="211" t="s">
        <v>231</v>
      </c>
      <c r="B14" s="212"/>
      <c r="C14" s="220"/>
      <c r="D14" s="213"/>
      <c r="E14" s="216"/>
      <c r="F14" s="215"/>
      <c r="G14" s="225"/>
      <c r="H14" s="216"/>
      <c r="I14" s="217"/>
      <c r="J14" s="458"/>
      <c r="K14" s="227"/>
    </row>
    <row r="15" spans="1:11">
      <c r="A15" s="203"/>
      <c r="B15" s="204"/>
      <c r="C15" s="205"/>
      <c r="D15" s="206"/>
      <c r="E15" s="207"/>
      <c r="F15" s="208"/>
      <c r="G15" s="209"/>
      <c r="K15" s="210"/>
    </row>
    <row r="16" spans="1:11">
      <c r="A16" s="228" t="s">
        <v>371</v>
      </c>
      <c r="B16" s="229" t="s">
        <v>372</v>
      </c>
      <c r="C16" s="712" t="s">
        <v>373</v>
      </c>
      <c r="D16" s="712"/>
      <c r="E16" s="712"/>
      <c r="F16" s="712"/>
      <c r="G16" s="712"/>
      <c r="H16" s="712"/>
      <c r="I16" s="712"/>
      <c r="J16" s="712"/>
      <c r="K16" s="230">
        <f>(1+K6+K8)*(1+K9)*(1+K10)</f>
        <v>1</v>
      </c>
    </row>
    <row r="17" spans="1:11">
      <c r="A17" s="228" t="s">
        <v>374</v>
      </c>
      <c r="B17" s="229" t="s">
        <v>375</v>
      </c>
      <c r="C17" s="712" t="s">
        <v>376</v>
      </c>
      <c r="D17" s="712"/>
      <c r="E17" s="712"/>
      <c r="F17" s="712"/>
      <c r="G17" s="712"/>
      <c r="H17" s="712"/>
      <c r="I17" s="712"/>
      <c r="J17" s="712"/>
      <c r="K17" s="230">
        <f>ROUND(((1+K7+K8)*(1+K9)*(1+K10)),2)</f>
        <v>1</v>
      </c>
    </row>
    <row r="18" spans="1:11">
      <c r="A18" s="228" t="s">
        <v>377</v>
      </c>
      <c r="B18" s="229" t="s">
        <v>378</v>
      </c>
      <c r="C18" s="712" t="s">
        <v>379</v>
      </c>
      <c r="D18" s="712"/>
      <c r="E18" s="712"/>
      <c r="F18" s="712"/>
      <c r="G18" s="712"/>
      <c r="H18" s="712"/>
      <c r="I18" s="712"/>
      <c r="J18" s="712"/>
      <c r="K18" s="230">
        <f>ROUND(((1+K8)*(1+K9)*(1+K10)),2)</f>
        <v>1</v>
      </c>
    </row>
    <row r="19" spans="1:11" ht="15.6" thickBot="1">
      <c r="A19" s="231" t="s">
        <v>380</v>
      </c>
      <c r="B19" s="232" t="s">
        <v>381</v>
      </c>
      <c r="C19" s="716" t="s">
        <v>382</v>
      </c>
      <c r="D19" s="716"/>
      <c r="E19" s="716"/>
      <c r="F19" s="716"/>
      <c r="G19" s="716"/>
      <c r="H19" s="716"/>
      <c r="I19" s="716"/>
      <c r="J19" s="716"/>
      <c r="K19" s="233">
        <f>ROUND(((1+K9)*(1+K10)),2)</f>
        <v>1</v>
      </c>
    </row>
    <row r="20" spans="1:11">
      <c r="A20" s="702" t="s">
        <v>383</v>
      </c>
      <c r="B20" s="702"/>
      <c r="C20" s="702"/>
      <c r="D20" s="702"/>
      <c r="E20" s="702"/>
      <c r="F20" s="702"/>
      <c r="G20" s="702"/>
      <c r="H20" s="702"/>
      <c r="I20" s="702"/>
      <c r="J20" s="702"/>
      <c r="K20" s="702"/>
    </row>
    <row r="21" spans="1:11" ht="108" customHeight="1" thickBot="1">
      <c r="A21" s="195"/>
      <c r="B21" s="191"/>
      <c r="C21" s="196"/>
      <c r="D21" s="197"/>
      <c r="E21" s="198"/>
      <c r="F21" s="199"/>
      <c r="G21" s="200"/>
    </row>
    <row r="22" spans="1:11">
      <c r="A22" s="703" t="s">
        <v>384</v>
      </c>
      <c r="B22" s="704"/>
      <c r="C22" s="704"/>
      <c r="D22" s="704"/>
      <c r="E22" s="704"/>
      <c r="F22" s="704"/>
      <c r="G22" s="704"/>
      <c r="H22" s="704"/>
      <c r="I22" s="704"/>
      <c r="J22" s="704"/>
      <c r="K22" s="705"/>
    </row>
    <row r="23" spans="1:11">
      <c r="A23" s="706"/>
      <c r="B23" s="707"/>
      <c r="C23" s="707"/>
      <c r="D23" s="707"/>
      <c r="E23" s="707"/>
      <c r="F23" s="707"/>
      <c r="G23" s="707"/>
      <c r="K23" s="210"/>
    </row>
    <row r="24" spans="1:11">
      <c r="A24" s="708" t="s">
        <v>385</v>
      </c>
      <c r="B24" s="709"/>
      <c r="C24" s="709"/>
      <c r="D24" s="709"/>
      <c r="E24" s="709"/>
      <c r="F24" s="709"/>
      <c r="G24" s="709"/>
      <c r="H24" s="709"/>
      <c r="I24" s="709"/>
      <c r="J24" s="710" t="s">
        <v>386</v>
      </c>
      <c r="K24" s="711"/>
    </row>
    <row r="25" spans="1:11">
      <c r="A25" s="679" t="s">
        <v>387</v>
      </c>
      <c r="B25" s="680"/>
      <c r="C25" s="680"/>
      <c r="D25" s="680"/>
      <c r="E25" s="680"/>
      <c r="F25" s="680"/>
      <c r="G25" s="680"/>
      <c r="H25" s="680"/>
      <c r="I25" s="680"/>
      <c r="J25" s="698" t="s">
        <v>388</v>
      </c>
      <c r="K25" s="699"/>
    </row>
    <row r="26" spans="1:11">
      <c r="A26" s="679" t="s">
        <v>389</v>
      </c>
      <c r="B26" s="680"/>
      <c r="C26" s="680"/>
      <c r="D26" s="680"/>
      <c r="E26" s="680"/>
      <c r="F26" s="680"/>
      <c r="G26" s="680"/>
      <c r="H26" s="680"/>
      <c r="I26" s="680"/>
      <c r="J26" s="700">
        <v>1</v>
      </c>
      <c r="K26" s="701"/>
    </row>
    <row r="27" spans="1:11">
      <c r="A27" s="692" t="s">
        <v>390</v>
      </c>
      <c r="B27" s="693"/>
      <c r="C27" s="693"/>
      <c r="D27" s="693"/>
      <c r="E27" s="693"/>
      <c r="F27" s="693"/>
      <c r="G27" s="693"/>
      <c r="H27" s="693"/>
      <c r="I27" s="693"/>
      <c r="J27" s="700">
        <v>0.05</v>
      </c>
      <c r="K27" s="701"/>
    </row>
    <row r="28" spans="1:11">
      <c r="A28" s="249"/>
      <c r="B28" s="234"/>
      <c r="C28" s="234"/>
      <c r="D28" s="234"/>
      <c r="E28" s="234"/>
      <c r="F28" s="234"/>
      <c r="G28" s="234"/>
      <c r="H28" s="234"/>
      <c r="I28" s="234"/>
      <c r="J28" s="234"/>
      <c r="K28" s="250"/>
    </row>
    <row r="29" spans="1:11">
      <c r="A29" s="694" t="s">
        <v>391</v>
      </c>
      <c r="B29" s="695"/>
      <c r="C29" s="695"/>
      <c r="D29" s="695"/>
      <c r="E29" s="695" t="s">
        <v>392</v>
      </c>
      <c r="F29" s="696" t="s">
        <v>393</v>
      </c>
      <c r="G29" s="696" t="s">
        <v>394</v>
      </c>
      <c r="H29" s="696" t="s">
        <v>395</v>
      </c>
      <c r="I29" s="695" t="s">
        <v>396</v>
      </c>
      <c r="J29" s="695"/>
      <c r="K29" s="697"/>
    </row>
    <row r="30" spans="1:11">
      <c r="A30" s="694"/>
      <c r="B30" s="695"/>
      <c r="C30" s="695"/>
      <c r="D30" s="695"/>
      <c r="E30" s="695"/>
      <c r="F30" s="696"/>
      <c r="G30" s="696"/>
      <c r="H30" s="696"/>
      <c r="I30" s="244" t="s">
        <v>397</v>
      </c>
      <c r="J30" s="244" t="s">
        <v>398</v>
      </c>
      <c r="K30" s="251" t="s">
        <v>399</v>
      </c>
    </row>
    <row r="31" spans="1:11">
      <c r="A31" s="679" t="s">
        <v>400</v>
      </c>
      <c r="B31" s="680"/>
      <c r="C31" s="680"/>
      <c r="D31" s="680"/>
      <c r="E31" s="235" t="s">
        <v>401</v>
      </c>
      <c r="F31" s="243">
        <v>4.2500000000000003E-2</v>
      </c>
      <c r="G31" s="243">
        <v>4.2500000000000003E-2</v>
      </c>
      <c r="H31" s="236" t="s">
        <v>52</v>
      </c>
      <c r="I31" s="237">
        <v>3.4299999999999997E-2</v>
      </c>
      <c r="J31" s="237">
        <v>4.9299999999999997E-2</v>
      </c>
      <c r="K31" s="238">
        <v>6.7100000000000007E-2</v>
      </c>
    </row>
    <row r="32" spans="1:11">
      <c r="A32" s="679" t="s">
        <v>402</v>
      </c>
      <c r="B32" s="680"/>
      <c r="C32" s="680"/>
      <c r="D32" s="680"/>
      <c r="E32" s="235" t="s">
        <v>403</v>
      </c>
      <c r="F32" s="243">
        <v>7.4999999999999997E-3</v>
      </c>
      <c r="G32" s="243">
        <v>4.8999999999999998E-3</v>
      </c>
      <c r="H32" s="236" t="s">
        <v>52</v>
      </c>
      <c r="I32" s="237">
        <v>2.8E-3</v>
      </c>
      <c r="J32" s="237">
        <v>4.8999999999999998E-3</v>
      </c>
      <c r="K32" s="238">
        <v>7.4999999999999997E-3</v>
      </c>
    </row>
    <row r="33" spans="1:11">
      <c r="A33" s="679" t="s">
        <v>404</v>
      </c>
      <c r="B33" s="680"/>
      <c r="C33" s="680"/>
      <c r="D33" s="680"/>
      <c r="E33" s="235" t="s">
        <v>405</v>
      </c>
      <c r="F33" s="243">
        <v>1.7399999999999999E-2</v>
      </c>
      <c r="G33" s="243">
        <v>1.3899999999999999E-2</v>
      </c>
      <c r="H33" s="236" t="s">
        <v>52</v>
      </c>
      <c r="I33" s="237">
        <v>0.01</v>
      </c>
      <c r="J33" s="237">
        <v>1.3899999999999999E-2</v>
      </c>
      <c r="K33" s="238">
        <v>1.7399999999999999E-2</v>
      </c>
    </row>
    <row r="34" spans="1:11">
      <c r="A34" s="679" t="s">
        <v>406</v>
      </c>
      <c r="B34" s="680"/>
      <c r="C34" s="680"/>
      <c r="D34" s="680"/>
      <c r="E34" s="235" t="s">
        <v>407</v>
      </c>
      <c r="F34" s="243">
        <v>1.17E-2</v>
      </c>
      <c r="G34" s="243">
        <v>9.9000000000000008E-3</v>
      </c>
      <c r="H34" s="236" t="s">
        <v>52</v>
      </c>
      <c r="I34" s="237">
        <v>9.4000000000000004E-3</v>
      </c>
      <c r="J34" s="237">
        <v>9.9000000000000008E-3</v>
      </c>
      <c r="K34" s="238">
        <v>1.17E-2</v>
      </c>
    </row>
    <row r="35" spans="1:11">
      <c r="A35" s="679" t="s">
        <v>408</v>
      </c>
      <c r="B35" s="680"/>
      <c r="C35" s="680"/>
      <c r="D35" s="680"/>
      <c r="E35" s="235" t="s">
        <v>409</v>
      </c>
      <c r="F35" s="243">
        <v>6.9599999999999995E-2</v>
      </c>
      <c r="G35" s="243">
        <v>7.6999999999999999E-2</v>
      </c>
      <c r="H35" s="236" t="s">
        <v>52</v>
      </c>
      <c r="I35" s="237">
        <v>6.7400000000000002E-2</v>
      </c>
      <c r="J35" s="237">
        <v>8.0399999999999999E-2</v>
      </c>
      <c r="K35" s="238">
        <v>9.4E-2</v>
      </c>
    </row>
    <row r="36" spans="1:11">
      <c r="A36" s="692" t="s">
        <v>410</v>
      </c>
      <c r="B36" s="693"/>
      <c r="C36" s="693"/>
      <c r="D36" s="693"/>
      <c r="E36" s="235" t="s">
        <v>411</v>
      </c>
      <c r="F36" s="243">
        <v>3.6499999999999998E-2</v>
      </c>
      <c r="G36" s="243">
        <v>3.6499999999999998E-2</v>
      </c>
      <c r="H36" s="236" t="s">
        <v>52</v>
      </c>
      <c r="I36" s="237">
        <v>3.6499999999999998E-2</v>
      </c>
      <c r="J36" s="237">
        <v>3.6499999999999998E-2</v>
      </c>
      <c r="K36" s="238">
        <v>3.6499999999999998E-2</v>
      </c>
    </row>
    <row r="37" spans="1:11">
      <c r="A37" s="679" t="s">
        <v>412</v>
      </c>
      <c r="B37" s="680"/>
      <c r="C37" s="680"/>
      <c r="D37" s="680"/>
      <c r="E37" s="235" t="s">
        <v>231</v>
      </c>
      <c r="F37" s="237">
        <f>J27</f>
        <v>0.05</v>
      </c>
      <c r="G37" s="237">
        <f>J27*J26</f>
        <v>0.05</v>
      </c>
      <c r="H37" s="236" t="s">
        <v>52</v>
      </c>
      <c r="I37" s="237">
        <v>0</v>
      </c>
      <c r="J37" s="237">
        <v>2.5000000000000001E-2</v>
      </c>
      <c r="K37" s="238">
        <v>0.05</v>
      </c>
    </row>
    <row r="38" spans="1:11" ht="26.25" customHeight="1">
      <c r="A38" s="679" t="s">
        <v>413</v>
      </c>
      <c r="B38" s="680"/>
      <c r="C38" s="680"/>
      <c r="D38" s="680"/>
      <c r="E38" s="235" t="s">
        <v>414</v>
      </c>
      <c r="F38" s="237">
        <v>4.4999999999999998E-2</v>
      </c>
      <c r="G38" s="237">
        <v>4.4999999999999998E-2</v>
      </c>
      <c r="H38" s="306" t="str">
        <f>IF(AND(G38&gt;=I38, G38&lt;=K38), "OK", "Não OK")</f>
        <v>OK</v>
      </c>
      <c r="I38" s="239">
        <v>0</v>
      </c>
      <c r="J38" s="239">
        <v>4.4999999999999998E-2</v>
      </c>
      <c r="K38" s="240">
        <v>4.4999999999999998E-2</v>
      </c>
    </row>
    <row r="39" spans="1:11">
      <c r="A39" s="681" t="s">
        <v>415</v>
      </c>
      <c r="B39" s="682"/>
      <c r="C39" s="682"/>
      <c r="D39" s="682"/>
      <c r="E39" s="244" t="s">
        <v>416</v>
      </c>
      <c r="F39" s="245">
        <f>ROUND((((1+F31+F32+F33)*(1+F34)*(1+F35)/(1-(F36+F37)))-1),4)</f>
        <v>0.26440000000000002</v>
      </c>
      <c r="G39" s="245">
        <f>ROUND((((1+G31+G32+G33)*(1+G34)*(1+G35)/(1-(G36+G37)))-1),4)</f>
        <v>0.2636</v>
      </c>
      <c r="H39" s="307" t="str">
        <f>IF(OR(AND(G39&gt;=I39, G39&lt;=K39)), "OK", "NÃO OK")</f>
        <v>OK</v>
      </c>
      <c r="I39" s="246">
        <v>0.20760000000000001</v>
      </c>
      <c r="J39" s="246">
        <v>0.24179999999999999</v>
      </c>
      <c r="K39" s="252">
        <v>0.26440000000000002</v>
      </c>
    </row>
    <row r="40" spans="1:11">
      <c r="A40" s="681" t="s">
        <v>417</v>
      </c>
      <c r="B40" s="682"/>
      <c r="C40" s="682"/>
      <c r="D40" s="682"/>
      <c r="E40" s="247" t="s">
        <v>418</v>
      </c>
      <c r="F40" s="245">
        <f>ROUND((((1+F31+F32+F33)*(1+F34)*(1+F35)/(1-(F36+F37+F38)))-1),4)</f>
        <v>0.32990000000000003</v>
      </c>
      <c r="G40" s="245">
        <f>ROUND((((1+G31+G32+G33)*(1+G34)*(1+G35)/(1-(G36+G37+G38)))-1),4)</f>
        <v>0.3291</v>
      </c>
      <c r="H40" s="307" t="str">
        <f>H39</f>
        <v>OK</v>
      </c>
      <c r="I40" s="248"/>
      <c r="J40" s="248"/>
      <c r="K40" s="253"/>
    </row>
    <row r="41" spans="1:11">
      <c r="A41" s="254"/>
      <c r="B41" s="255"/>
      <c r="C41" s="255"/>
      <c r="D41" s="255"/>
      <c r="E41" s="255"/>
      <c r="F41" s="255"/>
      <c r="G41" s="255"/>
      <c r="H41" s="255"/>
      <c r="I41" s="255"/>
      <c r="J41" s="241" t="s">
        <v>419</v>
      </c>
      <c r="K41" s="242">
        <f>SUM(J31:J34)</f>
        <v>7.8E-2</v>
      </c>
    </row>
    <row r="42" spans="1:11">
      <c r="A42" s="256"/>
      <c r="B42" s="257"/>
      <c r="C42" s="257"/>
      <c r="D42" s="257"/>
      <c r="E42" s="257"/>
      <c r="F42" s="257"/>
      <c r="G42" s="257"/>
      <c r="H42" s="257"/>
      <c r="I42" s="257"/>
      <c r="J42" s="258"/>
      <c r="K42" s="259"/>
    </row>
    <row r="43" spans="1:11" ht="26.25" customHeight="1">
      <c r="A43" s="683" t="s">
        <v>420</v>
      </c>
      <c r="B43" s="684"/>
      <c r="C43" s="684"/>
      <c r="D43" s="684"/>
      <c r="E43" s="684"/>
      <c r="F43" s="684"/>
      <c r="G43" s="684"/>
      <c r="H43" s="684"/>
      <c r="I43" s="684"/>
      <c r="J43" s="684"/>
      <c r="K43" s="685"/>
    </row>
    <row r="44" spans="1:11">
      <c r="A44" s="260"/>
      <c r="B44" s="261"/>
      <c r="C44" s="261"/>
      <c r="D44" s="686"/>
      <c r="E44" s="688" t="str">
        <f>IF(J25="Sim","BDI.DES =","BDI.PAD =")</f>
        <v>BDI.PAD =</v>
      </c>
      <c r="F44" s="688" t="s">
        <v>421</v>
      </c>
      <c r="G44" s="688"/>
      <c r="H44" s="690">
        <v>-1</v>
      </c>
      <c r="I44" s="690"/>
      <c r="J44" s="261"/>
      <c r="K44" s="262"/>
    </row>
    <row r="45" spans="1:11" ht="15.6" thickBot="1">
      <c r="A45" s="263"/>
      <c r="B45" s="264"/>
      <c r="C45" s="264"/>
      <c r="D45" s="687"/>
      <c r="E45" s="689"/>
      <c r="F45" s="678" t="s">
        <v>422</v>
      </c>
      <c r="G45" s="678"/>
      <c r="H45" s="691"/>
      <c r="I45" s="691"/>
      <c r="J45" s="264"/>
      <c r="K45" s="265"/>
    </row>
    <row r="47" spans="1:11" ht="15" customHeight="1"/>
  </sheetData>
  <mergeCells count="40">
    <mergeCell ref="C18:J18"/>
    <mergeCell ref="A3:K3"/>
    <mergeCell ref="C16:J16"/>
    <mergeCell ref="C17:J17"/>
    <mergeCell ref="C19:J19"/>
    <mergeCell ref="A20:K20"/>
    <mergeCell ref="A22:K22"/>
    <mergeCell ref="A23:G23"/>
    <mergeCell ref="A24:I24"/>
    <mergeCell ref="J24:K24"/>
    <mergeCell ref="A35:D35"/>
    <mergeCell ref="H29:H30"/>
    <mergeCell ref="I29:K29"/>
    <mergeCell ref="A25:I25"/>
    <mergeCell ref="J25:K25"/>
    <mergeCell ref="A26:I26"/>
    <mergeCell ref="J26:K26"/>
    <mergeCell ref="A27:I27"/>
    <mergeCell ref="J27:K27"/>
    <mergeCell ref="G29:G30"/>
    <mergeCell ref="A31:D31"/>
    <mergeCell ref="A32:D32"/>
    <mergeCell ref="A33:D33"/>
    <mergeCell ref="A34:D34"/>
    <mergeCell ref="A1:K1"/>
    <mergeCell ref="F45:G45"/>
    <mergeCell ref="A37:D37"/>
    <mergeCell ref="A38:D38"/>
    <mergeCell ref="A39:D39"/>
    <mergeCell ref="A40:D40"/>
    <mergeCell ref="A43:K43"/>
    <mergeCell ref="D44:D45"/>
    <mergeCell ref="E44:E45"/>
    <mergeCell ref="F44:G44"/>
    <mergeCell ref="H44:H45"/>
    <mergeCell ref="I44:I45"/>
    <mergeCell ref="A36:D36"/>
    <mergeCell ref="A29:D30"/>
    <mergeCell ref="E29:E30"/>
    <mergeCell ref="F29:F30"/>
  </mergeCells>
  <conditionalFormatting sqref="A39:D39">
    <cfRule type="expression" dxfId="7" priority="3" stopIfTrue="1">
      <formula>#REF!="Não"</formula>
    </cfRule>
  </conditionalFormatting>
  <conditionalFormatting sqref="A40:E40">
    <cfRule type="expression" dxfId="6" priority="5" stopIfTrue="1">
      <formula>#REF!="Não"</formula>
    </cfRule>
  </conditionalFormatting>
  <conditionalFormatting sqref="A26:I26">
    <cfRule type="expression" dxfId="5" priority="6" stopIfTrue="1">
      <formula>#REF!=#REF!</formula>
    </cfRule>
  </conditionalFormatting>
  <conditionalFormatting sqref="F39:G39">
    <cfRule type="expression" dxfId="4" priority="7" stopIfTrue="1">
      <formula>#REF!="Não"</formula>
    </cfRule>
  </conditionalFormatting>
  <conditionalFormatting sqref="F40:G40">
    <cfRule type="expression" dxfId="3" priority="8" stopIfTrue="1">
      <formula>#REF!="sim"</formula>
    </cfRule>
  </conditionalFormatting>
  <conditionalFormatting sqref="H31:H40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6:K27 A27:I27">
    <cfRule type="expression" dxfId="0" priority="4" stopIfTrue="1">
      <formula>#REF!=#REF!</formula>
    </cfRule>
  </conditionalFormatting>
  <dataValidations count="5">
    <dataValidation operator="greaterThanOrEqual" allowBlank="1" showInputMessage="1" showErrorMessage="1" errorTitle="Erro de valores" error="Digite um valor igual a 0% ou 2%." sqref="F38:G38" xr:uid="{FC851D1A-818B-48F5-9CE7-E22D6CF66D16}"/>
    <dataValidation type="decimal" allowBlank="1" showInputMessage="1" showErrorMessage="1" errorTitle="Erro de valores" error="Digite um valor maior do que 0." sqref="F37:G37" xr:uid="{CBB4F5BD-1781-47B8-BBA2-3F014252FE27}">
      <formula1>0</formula1>
      <formula2>1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6:K26" xr:uid="{B2D9213B-998A-4B34-B2AF-3B8F7D4B83C0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27:K27" xr:uid="{34462400-F8F9-475E-9532-D3598E6684BA}">
      <formula1>0</formula1>
    </dataValidation>
    <dataValidation type="decimal" allowBlank="1" showInputMessage="1" showErrorMessage="1" errorTitle="Erro de valores" error="Digite um valor entre 0% e 100%" sqref="F31:G36" xr:uid="{4A8C50F2-D5EB-46BE-AB1A-AACF6AE5D30B}">
      <formula1>0</formula1>
      <formula2>1</formula2>
    </dataValidation>
  </dataValidation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horizontalDpi="300" verticalDpi="300" r:id="rId1"/>
  <headerFooter>
    <oddFooter>Página &amp;P de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36CE-0FDC-4B2A-A513-5488F03BD345}">
  <dimension ref="A1:A51"/>
  <sheetViews>
    <sheetView topLeftCell="A15" workbookViewId="0">
      <selection activeCell="B24" sqref="B24"/>
    </sheetView>
  </sheetViews>
  <sheetFormatPr defaultColWidth="8.85546875" defaultRowHeight="14.45"/>
  <cols>
    <col min="1" max="1" width="90.140625" customWidth="1"/>
  </cols>
  <sheetData>
    <row r="1" spans="1:1" ht="15.6">
      <c r="A1" s="1" t="s">
        <v>423</v>
      </c>
    </row>
    <row r="3" spans="1:1" ht="45" customHeight="1">
      <c r="A3" s="268" t="s">
        <v>424</v>
      </c>
    </row>
    <row r="4" spans="1:1" ht="15">
      <c r="A4" s="268"/>
    </row>
    <row r="5" spans="1:1" ht="30" customHeight="1">
      <c r="A5" s="268" t="s">
        <v>425</v>
      </c>
    </row>
    <row r="6" spans="1:1" ht="15">
      <c r="A6" s="268"/>
    </row>
    <row r="7" spans="1:1" ht="23.25">
      <c r="A7" s="268" t="s">
        <v>426</v>
      </c>
    </row>
    <row r="8" spans="1:1" ht="15">
      <c r="A8" s="268"/>
    </row>
    <row r="9" spans="1:1" ht="15">
      <c r="A9" s="130" t="s">
        <v>427</v>
      </c>
    </row>
    <row r="10" spans="1:1" ht="15">
      <c r="A10" s="130"/>
    </row>
    <row r="11" spans="1:1" ht="23.25">
      <c r="A11" s="268" t="s">
        <v>428</v>
      </c>
    </row>
    <row r="12" spans="1:1" ht="15">
      <c r="A12" s="268"/>
    </row>
    <row r="13" spans="1:1" ht="23.25">
      <c r="A13" s="268" t="s">
        <v>429</v>
      </c>
    </row>
    <row r="14" spans="1:1" ht="15">
      <c r="A14" s="130"/>
    </row>
    <row r="15" spans="1:1" ht="23.25">
      <c r="A15" s="268" t="s">
        <v>430</v>
      </c>
    </row>
    <row r="16" spans="1:1" ht="15">
      <c r="A16" s="130"/>
    </row>
    <row r="17" spans="1:1" ht="35.25">
      <c r="A17" s="268" t="s">
        <v>431</v>
      </c>
    </row>
    <row r="18" spans="1:1" ht="15">
      <c r="A18" s="130"/>
    </row>
    <row r="19" spans="1:1" ht="23.25">
      <c r="A19" s="268" t="s">
        <v>432</v>
      </c>
    </row>
    <row r="20" spans="1:1" ht="23.25">
      <c r="A20" s="268" t="s">
        <v>433</v>
      </c>
    </row>
    <row r="21" spans="1:1" ht="15"/>
    <row r="22" spans="1:1" ht="23.25">
      <c r="A22" s="268" t="s">
        <v>434</v>
      </c>
    </row>
    <row r="23" spans="1:1" ht="15">
      <c r="A23" s="130"/>
    </row>
    <row r="24" spans="1:1" ht="35.25">
      <c r="A24" s="268" t="s">
        <v>435</v>
      </c>
    </row>
    <row r="25" spans="1:1" ht="15">
      <c r="A25" s="130"/>
    </row>
    <row r="26" spans="1:1" ht="23.25">
      <c r="A26" s="268" t="s">
        <v>436</v>
      </c>
    </row>
    <row r="27" spans="1:1" ht="15">
      <c r="A27" s="130"/>
    </row>
    <row r="28" spans="1:1" ht="36" customHeight="1">
      <c r="A28" s="319" t="s">
        <v>437</v>
      </c>
    </row>
    <row r="29" spans="1:1" ht="33" customHeight="1"/>
    <row r="30" spans="1:1">
      <c r="A30" s="130"/>
    </row>
    <row r="31" spans="1:1">
      <c r="A31" s="130"/>
    </row>
    <row r="32" spans="1:1">
      <c r="A32" s="130"/>
    </row>
    <row r="33" spans="1:1">
      <c r="A33" s="130"/>
    </row>
    <row r="34" spans="1:1">
      <c r="A34" s="130"/>
    </row>
    <row r="35" spans="1:1">
      <c r="A35" s="130"/>
    </row>
    <row r="36" spans="1:1">
      <c r="A36" s="130"/>
    </row>
    <row r="37" spans="1:1">
      <c r="A37" s="130"/>
    </row>
    <row r="38" spans="1:1">
      <c r="A38" s="130"/>
    </row>
    <row r="39" spans="1:1">
      <c r="A39" s="130"/>
    </row>
    <row r="40" spans="1:1">
      <c r="A40" s="130"/>
    </row>
    <row r="41" spans="1:1">
      <c r="A41" s="130"/>
    </row>
    <row r="42" spans="1:1">
      <c r="A42" s="130"/>
    </row>
    <row r="43" spans="1:1">
      <c r="A43" s="130"/>
    </row>
    <row r="44" spans="1:1">
      <c r="A44" s="130"/>
    </row>
    <row r="45" spans="1:1">
      <c r="A45" s="130"/>
    </row>
    <row r="46" spans="1:1">
      <c r="A46" s="130"/>
    </row>
    <row r="47" spans="1:1">
      <c r="A47" s="130"/>
    </row>
    <row r="48" spans="1:1">
      <c r="A48" s="130"/>
    </row>
    <row r="49" spans="1:1">
      <c r="A49" s="130"/>
    </row>
    <row r="50" spans="1:1">
      <c r="A50" s="130"/>
    </row>
    <row r="51" spans="1:1">
      <c r="A51" s="130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4" ma:contentTypeDescription="Crie um novo documento." ma:contentTypeScope="" ma:versionID="8cc70de98fa3f25d4758272056b383fd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6764d48c3f9a71d88db86b8f9a7c62d8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PS20_x002d_04 xmlns="f713f894-8e5f-49bb-aba3-bc5acb6c15a1" xsi:nil="true"/>
    <_x0020__x0020__x0020__x0020_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9D4EBB-6ABC-4C8E-9A6B-AB905041D57A}"/>
</file>

<file path=customXml/itemProps2.xml><?xml version="1.0" encoding="utf-8"?>
<ds:datastoreItem xmlns:ds="http://schemas.openxmlformats.org/officeDocument/2006/customXml" ds:itemID="{F5352DBB-54CD-4BCA-8464-A3FA8AE1D6AE}"/>
</file>

<file path=customXml/itemProps3.xml><?xml version="1.0" encoding="utf-8"?>
<ds:datastoreItem xmlns:ds="http://schemas.openxmlformats.org/officeDocument/2006/customXml" ds:itemID="{007E8F4B-B096-4948-B87A-165B495588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Vitor Soares Feitoza</cp:lastModifiedBy>
  <cp:revision/>
  <dcterms:created xsi:type="dcterms:W3CDTF">2024-03-04T18:58:08Z</dcterms:created>
  <dcterms:modified xsi:type="dcterms:W3CDTF">2025-09-02T14:13:38Z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