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threadedComments/threadedComment1.xml" ContentType="application/vnd.ms-excel.threadedcomments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riano Batista\Downloads\"/>
    </mc:Choice>
  </mc:AlternateContent>
  <xr:revisionPtr revIDLastSave="0" documentId="13_ncr:1_{EC1A435B-9ADF-4329-BA86-3BB67D44D21A}" xr6:coauthVersionLast="47" xr6:coauthVersionMax="47" xr10:uidLastSave="{00000000-0000-0000-0000-000000000000}"/>
  <bookViews>
    <workbookView xWindow="-110" yWindow="-110" windowWidth="38620" windowHeight="21220" tabRatio="944" firstSheet="4" activeTab="19" xr2:uid="{00000000-000D-0000-FFFF-FFFF00000000}"/>
  </bookViews>
  <sheets>
    <sheet name="Capa" sheetId="40" r:id="rId1"/>
    <sheet name="Orç_20-30" sheetId="28" state="hidden" r:id="rId2"/>
    <sheet name="Crono_20-30" sheetId="34" state="hidden" r:id="rId3"/>
    <sheet name="Definições" sheetId="47" r:id="rId4"/>
    <sheet name="Dados Básicos do município" sheetId="54" r:id="rId5"/>
    <sheet name="Custos" sheetId="82" state="hidden" r:id="rId6"/>
    <sheet name="DNIT04.23" sheetId="162" state="hidden" r:id="rId7"/>
    <sheet name="K" sheetId="115" r:id="rId8"/>
    <sheet name="P1" sheetId="138" r:id="rId9"/>
    <sheet name="P2" sheetId="147" r:id="rId10"/>
    <sheet name="P3" sheetId="146" r:id="rId11"/>
    <sheet name="P4" sheetId="149" r:id="rId12"/>
    <sheet name="P5" sheetId="150" r:id="rId13"/>
    <sheet name="P6" sheetId="151" r:id="rId14"/>
    <sheet name="P7a" sheetId="153" r:id="rId15"/>
    <sheet name="P7b" sheetId="161" r:id="rId16"/>
    <sheet name="P8" sheetId="152" r:id="rId17"/>
    <sheet name="Produto Consolidado" sheetId="145" r:id="rId18"/>
    <sheet name="CPP" sheetId="125" r:id="rId19"/>
    <sheet name="Cronograma" sheetId="159" r:id="rId20"/>
  </sheets>
  <definedNames>
    <definedName name="_xlnm.Print_Area" localSheetId="0">Capa!$A$1:$J$55</definedName>
    <definedName name="_xlnm.Print_Area" localSheetId="18">CPP!$A$1:$E$15</definedName>
    <definedName name="_xlnm.Print_Area" localSheetId="2">'Crono_20-30'!$A$2:$H$30</definedName>
    <definedName name="_xlnm.Print_Area" localSheetId="19">Cronograma!$A$8:$X$29</definedName>
    <definedName name="_xlnm.Print_Area" localSheetId="5">Custos!$A$7:$K$49</definedName>
    <definedName name="_xlnm.Print_Area" localSheetId="4">'Dados Básicos do município'!$A$1:$H$27</definedName>
    <definedName name="_xlnm.Print_Area" localSheetId="3">Definições!$A$1:$J$48</definedName>
    <definedName name="_xlnm.Print_Area" localSheetId="7">K!$A$1:$G$26</definedName>
    <definedName name="_xlnm.Print_Area" localSheetId="1">'Orç_20-30'!$A$1:$G$82</definedName>
    <definedName name="_xlnm.Print_Area" localSheetId="8">'P1'!$A$1:$K$56</definedName>
    <definedName name="_xlnm.Print_Area" localSheetId="9">'P2'!$A$1:$K$56</definedName>
    <definedName name="_xlnm.Print_Area" localSheetId="10">'P3'!$A$1:$K$57</definedName>
    <definedName name="_xlnm.Print_Area" localSheetId="11">'P4'!$A$1:$K$57</definedName>
    <definedName name="_xlnm.Print_Area" localSheetId="12">'P5'!$A$1:$K$57</definedName>
    <definedName name="_xlnm.Print_Area" localSheetId="13">'P6'!$A$1:$K$57</definedName>
    <definedName name="_xlnm.Print_Area" localSheetId="14">P7a!$A$1:$K$57</definedName>
    <definedName name="_xlnm.Print_Area" localSheetId="16">'P8'!$A$1:$K$57</definedName>
    <definedName name="_xlnm.Print_Area" localSheetId="17">'Produto Consolidado'!$A$5:$K$47</definedName>
    <definedName name="_xlnm.Print_Titles" localSheetId="8">'P1'!$1:$3</definedName>
    <definedName name="_xlnm.Print_Titles" localSheetId="9">'P2'!$1:$3</definedName>
    <definedName name="_xlnm.Print_Titles" localSheetId="10">'P3'!$1:$3</definedName>
    <definedName name="_xlnm.Print_Titles" localSheetId="11">'P4'!$1:$3</definedName>
    <definedName name="_xlnm.Print_Titles" localSheetId="12">'P5'!$1:$3</definedName>
    <definedName name="_xlnm.Print_Titles" localSheetId="13">'P6'!$1:$3</definedName>
    <definedName name="_xlnm.Print_Titles" localSheetId="14">P7a!$1:$3</definedName>
    <definedName name="_xlnm.Print_Titles" localSheetId="16">'P8'!$1:$3</definedName>
    <definedName name="_xlnm.Print_Titles" localSheetId="17">'Produto Consolidado'!$1:$3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59" l="1"/>
  <c r="E14" i="159"/>
  <c r="E15" i="159"/>
  <c r="E16" i="159"/>
  <c r="E17" i="159"/>
  <c r="E18" i="159"/>
  <c r="E19" i="159"/>
  <c r="E20" i="159"/>
  <c r="E12" i="159"/>
  <c r="K40" i="145"/>
  <c r="K20" i="145"/>
  <c r="K13" i="145"/>
  <c r="K6" i="145"/>
  <c r="K45" i="145"/>
  <c r="K44" i="145"/>
  <c r="K43" i="145"/>
  <c r="K39" i="145"/>
  <c r="K38" i="145"/>
  <c r="K35" i="145"/>
  <c r="K34" i="145"/>
  <c r="K31" i="145"/>
  <c r="K30" i="145"/>
  <c r="K29" i="145"/>
  <c r="K28" i="145"/>
  <c r="K25" i="145"/>
  <c r="K24" i="145"/>
  <c r="K23" i="145"/>
  <c r="K18" i="145"/>
  <c r="K17" i="145"/>
  <c r="K16" i="145"/>
  <c r="K11" i="145"/>
  <c r="K10" i="145"/>
  <c r="K9" i="145"/>
  <c r="K40" i="152"/>
  <c r="K20" i="152"/>
  <c r="K13" i="152"/>
  <c r="K6" i="152"/>
  <c r="K45" i="152"/>
  <c r="K44" i="152"/>
  <c r="K43" i="152"/>
  <c r="K39" i="152"/>
  <c r="K38" i="152"/>
  <c r="K35" i="152"/>
  <c r="K34" i="152"/>
  <c r="K31" i="152"/>
  <c r="K30" i="152"/>
  <c r="K29" i="152"/>
  <c r="K28" i="152"/>
  <c r="K25" i="152"/>
  <c r="K24" i="152"/>
  <c r="K23" i="152"/>
  <c r="K18" i="152"/>
  <c r="K17" i="152"/>
  <c r="K16" i="152"/>
  <c r="K11" i="152"/>
  <c r="K10" i="152"/>
  <c r="K9" i="152"/>
  <c r="K40" i="161"/>
  <c r="K20" i="161"/>
  <c r="K13" i="161"/>
  <c r="K6" i="161"/>
  <c r="K45" i="161"/>
  <c r="K44" i="161"/>
  <c r="K43" i="161"/>
  <c r="K39" i="161"/>
  <c r="K38" i="161"/>
  <c r="K35" i="161"/>
  <c r="K34" i="161"/>
  <c r="K31" i="161"/>
  <c r="K30" i="161"/>
  <c r="K29" i="161"/>
  <c r="K28" i="161"/>
  <c r="K25" i="161"/>
  <c r="K24" i="161"/>
  <c r="K23" i="161"/>
  <c r="K18" i="161"/>
  <c r="K17" i="161"/>
  <c r="K16" i="161"/>
  <c r="K11" i="161"/>
  <c r="K10" i="161"/>
  <c r="K9" i="161"/>
  <c r="K40" i="153"/>
  <c r="K20" i="153"/>
  <c r="K13" i="153"/>
  <c r="K6" i="153"/>
  <c r="K45" i="153"/>
  <c r="K44" i="153"/>
  <c r="K43" i="153"/>
  <c r="K39" i="153"/>
  <c r="K38" i="153"/>
  <c r="K35" i="153"/>
  <c r="K34" i="153"/>
  <c r="K31" i="153"/>
  <c r="K30" i="153"/>
  <c r="K29" i="153"/>
  <c r="K28" i="153"/>
  <c r="K25" i="153"/>
  <c r="K24" i="153"/>
  <c r="K23" i="153"/>
  <c r="K18" i="153"/>
  <c r="K17" i="153"/>
  <c r="K16" i="153"/>
  <c r="K11" i="153"/>
  <c r="K10" i="153"/>
  <c r="K9" i="153"/>
  <c r="K40" i="151"/>
  <c r="K20" i="151"/>
  <c r="K13" i="151"/>
  <c r="K6" i="151"/>
  <c r="K45" i="151"/>
  <c r="K44" i="151"/>
  <c r="K43" i="151"/>
  <c r="K39" i="151"/>
  <c r="K38" i="151"/>
  <c r="K35" i="151"/>
  <c r="K34" i="151"/>
  <c r="K31" i="151"/>
  <c r="K30" i="151"/>
  <c r="K29" i="151"/>
  <c r="K28" i="151"/>
  <c r="K25" i="151"/>
  <c r="K24" i="151"/>
  <c r="K23" i="151"/>
  <c r="K18" i="151"/>
  <c r="K17" i="151"/>
  <c r="K16" i="151"/>
  <c r="K11" i="151"/>
  <c r="K10" i="151"/>
  <c r="K9" i="151"/>
  <c r="K40" i="150"/>
  <c r="K20" i="150"/>
  <c r="K13" i="150"/>
  <c r="K6" i="150"/>
  <c r="K45" i="150"/>
  <c r="K44" i="150"/>
  <c r="K43" i="150"/>
  <c r="K39" i="150"/>
  <c r="K38" i="150"/>
  <c r="K35" i="150"/>
  <c r="K34" i="150"/>
  <c r="K31" i="150"/>
  <c r="K30" i="150"/>
  <c r="K29" i="150"/>
  <c r="K28" i="150"/>
  <c r="K25" i="150"/>
  <c r="K24" i="150"/>
  <c r="K23" i="150"/>
  <c r="K18" i="150"/>
  <c r="K17" i="150"/>
  <c r="K16" i="150"/>
  <c r="K11" i="150"/>
  <c r="K10" i="150"/>
  <c r="K9" i="150"/>
  <c r="K40" i="147"/>
  <c r="K20" i="147"/>
  <c r="K13" i="147"/>
  <c r="K6" i="147"/>
  <c r="K45" i="147"/>
  <c r="K44" i="147"/>
  <c r="K43" i="147"/>
  <c r="K39" i="147"/>
  <c r="K38" i="147"/>
  <c r="K35" i="147"/>
  <c r="K34" i="147"/>
  <c r="K31" i="147"/>
  <c r="K30" i="147"/>
  <c r="K29" i="147"/>
  <c r="K28" i="147"/>
  <c r="K25" i="147"/>
  <c r="K24" i="147"/>
  <c r="K23" i="147"/>
  <c r="K18" i="147"/>
  <c r="K17" i="147"/>
  <c r="K16" i="147"/>
  <c r="K11" i="147"/>
  <c r="K10" i="147"/>
  <c r="K9" i="147"/>
  <c r="K40" i="138"/>
  <c r="K20" i="138"/>
  <c r="K13" i="138"/>
  <c r="K6" i="138"/>
  <c r="K45" i="138"/>
  <c r="K44" i="138"/>
  <c r="K43" i="138"/>
  <c r="K39" i="138"/>
  <c r="K38" i="138"/>
  <c r="K35" i="138"/>
  <c r="K34" i="138"/>
  <c r="K31" i="138"/>
  <c r="K30" i="138"/>
  <c r="K29" i="138"/>
  <c r="K28" i="138"/>
  <c r="K25" i="138"/>
  <c r="K24" i="138"/>
  <c r="K23" i="138"/>
  <c r="K18" i="138"/>
  <c r="K17" i="138"/>
  <c r="K16" i="138"/>
  <c r="K11" i="138"/>
  <c r="K10" i="138"/>
  <c r="K9" i="138"/>
  <c r="C21" i="54"/>
  <c r="C20" i="54"/>
  <c r="D18" i="145"/>
  <c r="D18" i="152"/>
  <c r="D18" i="161"/>
  <c r="D18" i="153"/>
  <c r="D18" i="151"/>
  <c r="D18" i="150"/>
  <c r="D18" i="149"/>
  <c r="D18" i="146"/>
  <c r="D18" i="147"/>
  <c r="B18" i="138"/>
  <c r="D18" i="138"/>
  <c r="C23" i="54" l="1"/>
  <c r="C22" i="54"/>
  <c r="C24" i="54" s="1"/>
  <c r="B6" i="54"/>
  <c r="G39" i="145" l="1"/>
  <c r="I39" i="145"/>
  <c r="E39" i="145"/>
  <c r="D39" i="145"/>
  <c r="C39" i="145"/>
  <c r="B39" i="145"/>
  <c r="G38" i="145"/>
  <c r="E38" i="145"/>
  <c r="D38" i="145"/>
  <c r="C38" i="145"/>
  <c r="B38" i="145"/>
  <c r="I38" i="145" l="1"/>
  <c r="G39" i="152"/>
  <c r="E39" i="152"/>
  <c r="D39" i="152"/>
  <c r="C39" i="152"/>
  <c r="B39" i="152"/>
  <c r="G38" i="152"/>
  <c r="E38" i="152"/>
  <c r="D38" i="152"/>
  <c r="C38" i="152"/>
  <c r="B38" i="152"/>
  <c r="G39" i="161"/>
  <c r="E39" i="161"/>
  <c r="D39" i="161"/>
  <c r="C39" i="161"/>
  <c r="B39" i="161"/>
  <c r="G38" i="161"/>
  <c r="I38" i="161"/>
  <c r="E38" i="161"/>
  <c r="D38" i="161"/>
  <c r="C38" i="161"/>
  <c r="B38" i="161"/>
  <c r="G39" i="153"/>
  <c r="E39" i="153"/>
  <c r="D39" i="153"/>
  <c r="C39" i="153"/>
  <c r="B39" i="153"/>
  <c r="G38" i="153"/>
  <c r="E38" i="153"/>
  <c r="D38" i="153"/>
  <c r="C38" i="153"/>
  <c r="B38" i="153"/>
  <c r="G39" i="151"/>
  <c r="I39" i="151"/>
  <c r="E39" i="151"/>
  <c r="D39" i="151"/>
  <c r="C39" i="151"/>
  <c r="B39" i="151"/>
  <c r="G38" i="151"/>
  <c r="E38" i="151"/>
  <c r="D38" i="151"/>
  <c r="C38" i="151"/>
  <c r="B38" i="151"/>
  <c r="G39" i="150"/>
  <c r="E39" i="150"/>
  <c r="D39" i="150"/>
  <c r="C39" i="150"/>
  <c r="B39" i="150"/>
  <c r="G38" i="150"/>
  <c r="I38" i="150"/>
  <c r="E38" i="150"/>
  <c r="D38" i="150"/>
  <c r="C38" i="150"/>
  <c r="B38" i="150"/>
  <c r="G39" i="149"/>
  <c r="E39" i="149"/>
  <c r="D39" i="149"/>
  <c r="C39" i="149"/>
  <c r="B39" i="149"/>
  <c r="G38" i="149"/>
  <c r="I38" i="149"/>
  <c r="E38" i="149"/>
  <c r="D38" i="149"/>
  <c r="C38" i="149"/>
  <c r="B38" i="149"/>
  <c r="G39" i="147"/>
  <c r="I39" i="147"/>
  <c r="E39" i="147"/>
  <c r="D39" i="147"/>
  <c r="C39" i="147"/>
  <c r="B39" i="147"/>
  <c r="G38" i="147"/>
  <c r="E38" i="147"/>
  <c r="D38" i="147"/>
  <c r="C38" i="147"/>
  <c r="B38" i="147"/>
  <c r="G39" i="146"/>
  <c r="E39" i="146"/>
  <c r="D39" i="146"/>
  <c r="C39" i="146"/>
  <c r="B39" i="146"/>
  <c r="G38" i="146"/>
  <c r="E38" i="146"/>
  <c r="D38" i="146"/>
  <c r="C38" i="146"/>
  <c r="B38" i="146"/>
  <c r="G39" i="138"/>
  <c r="E39" i="138"/>
  <c r="D39" i="138"/>
  <c r="C39" i="138"/>
  <c r="B39" i="138"/>
  <c r="G38" i="138"/>
  <c r="E38" i="138"/>
  <c r="D38" i="138"/>
  <c r="C38" i="138"/>
  <c r="B38" i="138"/>
  <c r="A1" i="115"/>
  <c r="A1" i="54"/>
  <c r="I39" i="161" l="1"/>
  <c r="I38" i="151"/>
  <c r="I38" i="147"/>
  <c r="I38" i="138"/>
  <c r="I39" i="138"/>
  <c r="I38" i="152"/>
  <c r="I39" i="152"/>
  <c r="I38" i="153"/>
  <c r="I39" i="153"/>
  <c r="I39" i="150"/>
  <c r="I38" i="146"/>
  <c r="I39" i="146"/>
  <c r="I39" i="149"/>
  <c r="I44" i="147" l="1"/>
  <c r="I44" i="149"/>
  <c r="I45" i="149"/>
  <c r="I45" i="147"/>
  <c r="A1" i="82" l="1"/>
  <c r="B5" i="54"/>
  <c r="I43" i="152" l="1"/>
  <c r="I43" i="161"/>
  <c r="I43" i="151"/>
  <c r="I43" i="150"/>
  <c r="I43" i="149"/>
  <c r="I43" i="147"/>
  <c r="B16" i="159" l="1"/>
  <c r="B19" i="159"/>
  <c r="E45" i="161" l="1"/>
  <c r="D45" i="161"/>
  <c r="C45" i="161"/>
  <c r="B45" i="161"/>
  <c r="E44" i="161"/>
  <c r="D44" i="161"/>
  <c r="C44" i="161"/>
  <c r="B44" i="161"/>
  <c r="G43" i="161"/>
  <c r="E43" i="161"/>
  <c r="D43" i="161"/>
  <c r="C43" i="161"/>
  <c r="B43" i="161"/>
  <c r="G35" i="161"/>
  <c r="E35" i="161"/>
  <c r="D35" i="161"/>
  <c r="C35" i="161"/>
  <c r="G34" i="161"/>
  <c r="E34" i="161"/>
  <c r="D34" i="161"/>
  <c r="C34" i="161"/>
  <c r="G31" i="161"/>
  <c r="E31" i="161"/>
  <c r="D31" i="161"/>
  <c r="C31" i="161"/>
  <c r="G30" i="161"/>
  <c r="E30" i="161"/>
  <c r="D30" i="161"/>
  <c r="C30" i="161"/>
  <c r="G29" i="161"/>
  <c r="E29" i="161"/>
  <c r="D29" i="161"/>
  <c r="C29" i="161"/>
  <c r="G28" i="161"/>
  <c r="E28" i="161"/>
  <c r="D28" i="161"/>
  <c r="C28" i="161"/>
  <c r="G25" i="161"/>
  <c r="E25" i="161"/>
  <c r="D25" i="161"/>
  <c r="C25" i="161"/>
  <c r="G24" i="161"/>
  <c r="E24" i="161"/>
  <c r="D24" i="161"/>
  <c r="C24" i="161"/>
  <c r="G23" i="161"/>
  <c r="E23" i="161"/>
  <c r="D23" i="161"/>
  <c r="C23" i="161"/>
  <c r="E18" i="161"/>
  <c r="C18" i="161"/>
  <c r="E17" i="161"/>
  <c r="D17" i="161"/>
  <c r="C17" i="161"/>
  <c r="E16" i="161"/>
  <c r="D16" i="161"/>
  <c r="C16" i="161"/>
  <c r="E11" i="161"/>
  <c r="D11" i="161"/>
  <c r="C11" i="161"/>
  <c r="E10" i="161"/>
  <c r="D10" i="161"/>
  <c r="C10" i="161"/>
  <c r="E9" i="161"/>
  <c r="D9" i="161"/>
  <c r="C9" i="161"/>
  <c r="B13" i="125" l="1"/>
  <c r="I30" i="161" l="1"/>
  <c r="I29" i="161"/>
  <c r="I31" i="161"/>
  <c r="I23" i="161"/>
  <c r="I24" i="161"/>
  <c r="I25" i="161"/>
  <c r="I34" i="161"/>
  <c r="I28" i="161"/>
  <c r="I35" i="161"/>
  <c r="C11" i="150" l="1"/>
  <c r="D11" i="150"/>
  <c r="E11" i="150"/>
  <c r="B31" i="138"/>
  <c r="B31" i="161" s="1"/>
  <c r="B35" i="138"/>
  <c r="B35" i="161" s="1"/>
  <c r="B34" i="138"/>
  <c r="B29" i="138"/>
  <c r="B30" i="138"/>
  <c r="B30" i="161" s="1"/>
  <c r="B28" i="138"/>
  <c r="B24" i="138"/>
  <c r="B25" i="138"/>
  <c r="B23" i="138"/>
  <c r="B16" i="138"/>
  <c r="B16" i="161" s="1"/>
  <c r="B17" i="138"/>
  <c r="B18" i="161"/>
  <c r="B10" i="138"/>
  <c r="B11" i="138"/>
  <c r="B9" i="138"/>
  <c r="B9" i="147" s="1"/>
  <c r="B17" i="146" l="1"/>
  <c r="B17" i="161"/>
  <c r="B23" i="152"/>
  <c r="B23" i="161"/>
  <c r="B25" i="145"/>
  <c r="B25" i="161"/>
  <c r="B11" i="145"/>
  <c r="B11" i="161"/>
  <c r="B24" i="146"/>
  <c r="B24" i="161"/>
  <c r="B28" i="152"/>
  <c r="B28" i="161"/>
  <c r="B10" i="153"/>
  <c r="B10" i="161"/>
  <c r="B29" i="152"/>
  <c r="B29" i="161"/>
  <c r="B9" i="145"/>
  <c r="B9" i="161"/>
  <c r="B34" i="146"/>
  <c r="B34" i="161"/>
  <c r="B18" i="152"/>
  <c r="B18" i="146"/>
  <c r="B16" i="152"/>
  <c r="B16" i="145"/>
  <c r="B30" i="145"/>
  <c r="B30" i="152"/>
  <c r="B30" i="150"/>
  <c r="B30" i="146"/>
  <c r="B35" i="145"/>
  <c r="B35" i="151"/>
  <c r="B35" i="147"/>
  <c r="B31" i="151"/>
  <c r="B31" i="146"/>
  <c r="B17" i="149"/>
  <c r="B11" i="149"/>
  <c r="B16" i="149"/>
  <c r="B35" i="152"/>
  <c r="B24" i="145"/>
  <c r="B23" i="146"/>
  <c r="B35" i="146"/>
  <c r="B24" i="149"/>
  <c r="B35" i="150"/>
  <c r="B30" i="153"/>
  <c r="B28" i="145"/>
  <c r="B16" i="146"/>
  <c r="B28" i="146"/>
  <c r="B30" i="147"/>
  <c r="B28" i="149"/>
  <c r="B30" i="151"/>
  <c r="B35" i="153"/>
  <c r="B17" i="145"/>
  <c r="B11" i="146"/>
  <c r="B11" i="147"/>
  <c r="B17" i="147"/>
  <c r="B24" i="147"/>
  <c r="B29" i="147"/>
  <c r="B34" i="149"/>
  <c r="B11" i="150"/>
  <c r="B17" i="150"/>
  <c r="B24" i="150"/>
  <c r="B29" i="150"/>
  <c r="B11" i="151"/>
  <c r="B17" i="151"/>
  <c r="B24" i="151"/>
  <c r="B29" i="151"/>
  <c r="B11" i="153"/>
  <c r="B17" i="153"/>
  <c r="B24" i="153"/>
  <c r="B31" i="153"/>
  <c r="B11" i="152"/>
  <c r="B17" i="152"/>
  <c r="B24" i="152"/>
  <c r="B31" i="152"/>
  <c r="B34" i="145"/>
  <c r="B29" i="146"/>
  <c r="B16" i="147"/>
  <c r="B28" i="147"/>
  <c r="B34" i="147"/>
  <c r="B18" i="149"/>
  <c r="B23" i="149"/>
  <c r="B31" i="149"/>
  <c r="B35" i="149"/>
  <c r="B16" i="150"/>
  <c r="B28" i="150"/>
  <c r="B34" i="150"/>
  <c r="B16" i="151"/>
  <c r="B28" i="151"/>
  <c r="B34" i="151"/>
  <c r="B16" i="153"/>
  <c r="B28" i="153"/>
  <c r="B34" i="153"/>
  <c r="B34" i="152"/>
  <c r="B18" i="145"/>
  <c r="B23" i="145"/>
  <c r="B31" i="145"/>
  <c r="B9" i="146"/>
  <c r="B10" i="147"/>
  <c r="B25" i="147"/>
  <c r="B9" i="149"/>
  <c r="B29" i="149"/>
  <c r="B9" i="150"/>
  <c r="B10" i="150"/>
  <c r="B25" i="150"/>
  <c r="B9" i="151"/>
  <c r="B10" i="151"/>
  <c r="B25" i="151"/>
  <c r="B9" i="153"/>
  <c r="B25" i="153"/>
  <c r="B9" i="152"/>
  <c r="B10" i="152"/>
  <c r="B25" i="152"/>
  <c r="B10" i="145"/>
  <c r="B29" i="145"/>
  <c r="B10" i="146"/>
  <c r="B25" i="146"/>
  <c r="B18" i="147"/>
  <c r="B23" i="147"/>
  <c r="B31" i="147"/>
  <c r="B10" i="149"/>
  <c r="B25" i="149"/>
  <c r="B30" i="149"/>
  <c r="B18" i="150"/>
  <c r="B23" i="150"/>
  <c r="B31" i="150"/>
  <c r="B18" i="151"/>
  <c r="B23" i="151"/>
  <c r="B18" i="153"/>
  <c r="B23" i="153"/>
  <c r="B29" i="153"/>
  <c r="G43" i="145" l="1"/>
  <c r="G43" i="152"/>
  <c r="G43" i="153"/>
  <c r="G43" i="151"/>
  <c r="G43" i="150"/>
  <c r="G43" i="149"/>
  <c r="G43" i="147"/>
  <c r="G43" i="146"/>
  <c r="D45" i="145" l="1"/>
  <c r="C45" i="145"/>
  <c r="B45" i="145"/>
  <c r="D44" i="145"/>
  <c r="C44" i="145"/>
  <c r="B44" i="145"/>
  <c r="D43" i="145"/>
  <c r="C43" i="145"/>
  <c r="B43" i="145"/>
  <c r="C34" i="145"/>
  <c r="C35" i="145"/>
  <c r="C28" i="145"/>
  <c r="C29" i="145"/>
  <c r="C30" i="145"/>
  <c r="C31" i="145"/>
  <c r="C23" i="145"/>
  <c r="C24" i="145"/>
  <c r="C25" i="145"/>
  <c r="C16" i="145"/>
  <c r="C17" i="145"/>
  <c r="C18" i="145"/>
  <c r="C9" i="145"/>
  <c r="C10" i="145"/>
  <c r="C11" i="145"/>
  <c r="D45" i="152"/>
  <c r="C45" i="152"/>
  <c r="B45" i="152"/>
  <c r="D44" i="152"/>
  <c r="C44" i="152"/>
  <c r="B44" i="152"/>
  <c r="D43" i="152"/>
  <c r="C43" i="152"/>
  <c r="B43" i="152"/>
  <c r="C34" i="152"/>
  <c r="C35" i="152"/>
  <c r="C28" i="152"/>
  <c r="C29" i="152"/>
  <c r="C30" i="152"/>
  <c r="C31" i="152"/>
  <c r="C23" i="152"/>
  <c r="C24" i="152"/>
  <c r="C25" i="152"/>
  <c r="C16" i="152"/>
  <c r="C17" i="152"/>
  <c r="C18" i="152"/>
  <c r="C9" i="152"/>
  <c r="C10" i="152"/>
  <c r="C11" i="152"/>
  <c r="D45" i="153"/>
  <c r="C45" i="153"/>
  <c r="B45" i="153"/>
  <c r="D44" i="153"/>
  <c r="C44" i="153"/>
  <c r="B44" i="153"/>
  <c r="D43" i="153"/>
  <c r="C43" i="153"/>
  <c r="B43" i="153"/>
  <c r="C34" i="153"/>
  <c r="C35" i="153"/>
  <c r="C28" i="153"/>
  <c r="C29" i="153"/>
  <c r="C30" i="153"/>
  <c r="C31" i="153"/>
  <c r="C23" i="153"/>
  <c r="C24" i="153"/>
  <c r="C25" i="153"/>
  <c r="C16" i="153"/>
  <c r="C17" i="153"/>
  <c r="C18" i="153"/>
  <c r="C9" i="153"/>
  <c r="C10" i="153"/>
  <c r="C11" i="153"/>
  <c r="D45" i="151"/>
  <c r="C45" i="151"/>
  <c r="B45" i="151"/>
  <c r="D44" i="151"/>
  <c r="C44" i="151"/>
  <c r="B44" i="151"/>
  <c r="D43" i="151"/>
  <c r="C43" i="151"/>
  <c r="B43" i="151"/>
  <c r="C34" i="151"/>
  <c r="C35" i="151"/>
  <c r="C28" i="151"/>
  <c r="C29" i="151"/>
  <c r="C30" i="151"/>
  <c r="C31" i="151"/>
  <c r="C23" i="151"/>
  <c r="C24" i="151"/>
  <c r="C25" i="151"/>
  <c r="C16" i="151"/>
  <c r="C17" i="151"/>
  <c r="C18" i="151"/>
  <c r="C9" i="151"/>
  <c r="C10" i="151"/>
  <c r="C11" i="151"/>
  <c r="D45" i="150"/>
  <c r="C45" i="150"/>
  <c r="B45" i="150"/>
  <c r="D44" i="150"/>
  <c r="C44" i="150"/>
  <c r="B44" i="150"/>
  <c r="D43" i="150"/>
  <c r="C43" i="150"/>
  <c r="B43" i="150"/>
  <c r="C34" i="150"/>
  <c r="C35" i="150"/>
  <c r="C28" i="150"/>
  <c r="C29" i="150"/>
  <c r="C30" i="150"/>
  <c r="C31" i="150"/>
  <c r="C23" i="150"/>
  <c r="C24" i="150"/>
  <c r="C25" i="150"/>
  <c r="C16" i="150"/>
  <c r="C17" i="150"/>
  <c r="C18" i="150"/>
  <c r="C9" i="150"/>
  <c r="C10" i="150"/>
  <c r="C34" i="149"/>
  <c r="C35" i="149"/>
  <c r="C28" i="149"/>
  <c r="C29" i="149"/>
  <c r="C30" i="149"/>
  <c r="C31" i="149"/>
  <c r="C23" i="149"/>
  <c r="C24" i="149"/>
  <c r="C25" i="149"/>
  <c r="C16" i="149"/>
  <c r="C17" i="149"/>
  <c r="C18" i="149"/>
  <c r="C9" i="149"/>
  <c r="C10" i="149"/>
  <c r="C11" i="149"/>
  <c r="E43" i="150"/>
  <c r="E44" i="150"/>
  <c r="E45" i="150"/>
  <c r="D45" i="149"/>
  <c r="C45" i="149"/>
  <c r="B45" i="149"/>
  <c r="D44" i="149"/>
  <c r="C44" i="149"/>
  <c r="B44" i="149"/>
  <c r="D43" i="149"/>
  <c r="C43" i="149"/>
  <c r="B43" i="149"/>
  <c r="D45" i="147"/>
  <c r="C45" i="147"/>
  <c r="B45" i="147"/>
  <c r="D44" i="147"/>
  <c r="C44" i="147"/>
  <c r="B44" i="147"/>
  <c r="D43" i="147"/>
  <c r="C43" i="147"/>
  <c r="B43" i="147"/>
  <c r="C34" i="147"/>
  <c r="C35" i="147"/>
  <c r="C28" i="147"/>
  <c r="C29" i="147"/>
  <c r="C30" i="147"/>
  <c r="C31" i="147"/>
  <c r="C23" i="147"/>
  <c r="C24" i="147"/>
  <c r="C25" i="147"/>
  <c r="C16" i="147"/>
  <c r="C17" i="147"/>
  <c r="C18" i="147"/>
  <c r="C9" i="147"/>
  <c r="C10" i="147"/>
  <c r="C11" i="147"/>
  <c r="D45" i="146"/>
  <c r="C45" i="146"/>
  <c r="B45" i="146"/>
  <c r="D44" i="146"/>
  <c r="C44" i="146"/>
  <c r="B44" i="146"/>
  <c r="D43" i="146"/>
  <c r="C43" i="146"/>
  <c r="B43" i="146"/>
  <c r="C34" i="146"/>
  <c r="C35" i="146"/>
  <c r="C28" i="146"/>
  <c r="C29" i="146"/>
  <c r="C30" i="146"/>
  <c r="C31" i="146"/>
  <c r="C23" i="146"/>
  <c r="C24" i="146"/>
  <c r="C25" i="146"/>
  <c r="C16" i="146"/>
  <c r="C17" i="146"/>
  <c r="C18" i="146"/>
  <c r="C9" i="146"/>
  <c r="C10" i="146"/>
  <c r="C11" i="146"/>
  <c r="B44" i="138"/>
  <c r="B45" i="138"/>
  <c r="B43" i="138"/>
  <c r="C44" i="138"/>
  <c r="C45" i="138"/>
  <c r="C43" i="138"/>
  <c r="C35" i="138"/>
  <c r="C34" i="138"/>
  <c r="C31" i="138"/>
  <c r="C30" i="138"/>
  <c r="C29" i="138"/>
  <c r="C28" i="138"/>
  <c r="C25" i="138"/>
  <c r="C24" i="138"/>
  <c r="C23" i="138"/>
  <c r="C16" i="138"/>
  <c r="C17" i="138"/>
  <c r="C18" i="138"/>
  <c r="C10" i="138"/>
  <c r="C11" i="138"/>
  <c r="C9" i="138"/>
  <c r="D44" i="138"/>
  <c r="D45" i="138"/>
  <c r="D43" i="138"/>
  <c r="I24" i="152" l="1"/>
  <c r="I34" i="153"/>
  <c r="G29" i="145"/>
  <c r="G30" i="145"/>
  <c r="G31" i="145"/>
  <c r="G28" i="145"/>
  <c r="E29" i="145"/>
  <c r="E30" i="145"/>
  <c r="E31" i="145"/>
  <c r="E28" i="145"/>
  <c r="D29" i="145"/>
  <c r="D30" i="145"/>
  <c r="D31" i="145"/>
  <c r="D28" i="145"/>
  <c r="G24" i="145"/>
  <c r="G25" i="145"/>
  <c r="G23" i="145"/>
  <c r="G23" i="152"/>
  <c r="I25" i="152"/>
  <c r="I23" i="152"/>
  <c r="E24" i="145"/>
  <c r="E25" i="145"/>
  <c r="E23" i="145"/>
  <c r="D23" i="145"/>
  <c r="D24" i="145"/>
  <c r="D25" i="145"/>
  <c r="E45" i="153"/>
  <c r="E44" i="153"/>
  <c r="E43" i="153"/>
  <c r="G35" i="153"/>
  <c r="I35" i="153"/>
  <c r="E35" i="153"/>
  <c r="D35" i="153"/>
  <c r="G34" i="153"/>
  <c r="E34" i="153"/>
  <c r="D34" i="153"/>
  <c r="G31" i="153"/>
  <c r="I31" i="153"/>
  <c r="E31" i="153"/>
  <c r="D31" i="153"/>
  <c r="G30" i="153"/>
  <c r="I30" i="153"/>
  <c r="E30" i="153"/>
  <c r="D30" i="153"/>
  <c r="G29" i="153"/>
  <c r="I29" i="153"/>
  <c r="E29" i="153"/>
  <c r="D29" i="153"/>
  <c r="G28" i="153"/>
  <c r="I28" i="153"/>
  <c r="E28" i="153"/>
  <c r="D28" i="153"/>
  <c r="G25" i="153"/>
  <c r="I25" i="153"/>
  <c r="E25" i="153"/>
  <c r="D25" i="153"/>
  <c r="G24" i="153"/>
  <c r="I24" i="153"/>
  <c r="E24" i="153"/>
  <c r="D24" i="153"/>
  <c r="G23" i="153"/>
  <c r="I23" i="153"/>
  <c r="E23" i="153"/>
  <c r="D23" i="153"/>
  <c r="E18" i="153"/>
  <c r="E17" i="153"/>
  <c r="D17" i="153"/>
  <c r="E16" i="153"/>
  <c r="D16" i="153"/>
  <c r="E11" i="153"/>
  <c r="D11" i="153"/>
  <c r="E10" i="153"/>
  <c r="D10" i="153"/>
  <c r="E9" i="153"/>
  <c r="D9" i="153"/>
  <c r="E45" i="152"/>
  <c r="E44" i="152"/>
  <c r="E43" i="152"/>
  <c r="G35" i="152"/>
  <c r="I35" i="152"/>
  <c r="E35" i="152"/>
  <c r="D35" i="152"/>
  <c r="G34" i="152"/>
  <c r="E34" i="152"/>
  <c r="D34" i="152"/>
  <c r="G31" i="152"/>
  <c r="I31" i="152"/>
  <c r="E31" i="152"/>
  <c r="D31" i="152"/>
  <c r="G30" i="152"/>
  <c r="I30" i="152"/>
  <c r="E30" i="152"/>
  <c r="D30" i="152"/>
  <c r="G29" i="152"/>
  <c r="I29" i="152"/>
  <c r="E29" i="152"/>
  <c r="D29" i="152"/>
  <c r="G28" i="152"/>
  <c r="I28" i="152"/>
  <c r="E28" i="152"/>
  <c r="D28" i="152"/>
  <c r="G25" i="152"/>
  <c r="E25" i="152"/>
  <c r="D25" i="152"/>
  <c r="G24" i="152"/>
  <c r="E24" i="152"/>
  <c r="D24" i="152"/>
  <c r="E23" i="152"/>
  <c r="D23" i="152"/>
  <c r="E18" i="152"/>
  <c r="E17" i="152"/>
  <c r="D17" i="152"/>
  <c r="E16" i="152"/>
  <c r="D16" i="152"/>
  <c r="E11" i="152"/>
  <c r="D11" i="152"/>
  <c r="E10" i="152"/>
  <c r="D10" i="152"/>
  <c r="E9" i="152"/>
  <c r="D9" i="152"/>
  <c r="E45" i="151"/>
  <c r="E44" i="151"/>
  <c r="E43" i="151"/>
  <c r="G35" i="151"/>
  <c r="I35" i="151"/>
  <c r="E35" i="151"/>
  <c r="D35" i="151"/>
  <c r="G34" i="151"/>
  <c r="I34" i="151"/>
  <c r="E34" i="151"/>
  <c r="D34" i="151"/>
  <c r="G31" i="151"/>
  <c r="I31" i="151"/>
  <c r="E31" i="151"/>
  <c r="D31" i="151"/>
  <c r="G30" i="151"/>
  <c r="I30" i="151"/>
  <c r="E30" i="151"/>
  <c r="D30" i="151"/>
  <c r="G29" i="151"/>
  <c r="I29" i="151"/>
  <c r="E29" i="151"/>
  <c r="D29" i="151"/>
  <c r="G28" i="151"/>
  <c r="I28" i="151"/>
  <c r="E28" i="151"/>
  <c r="D28" i="151"/>
  <c r="G25" i="151"/>
  <c r="I25" i="151"/>
  <c r="E25" i="151"/>
  <c r="D25" i="151"/>
  <c r="G24" i="151"/>
  <c r="I24" i="151"/>
  <c r="E24" i="151"/>
  <c r="D24" i="151"/>
  <c r="G23" i="151"/>
  <c r="I23" i="151"/>
  <c r="E23" i="151"/>
  <c r="D23" i="151"/>
  <c r="E18" i="151"/>
  <c r="E17" i="151"/>
  <c r="D17" i="151"/>
  <c r="E16" i="151"/>
  <c r="D16" i="151"/>
  <c r="E11" i="151"/>
  <c r="D11" i="151"/>
  <c r="E10" i="151"/>
  <c r="D10" i="151"/>
  <c r="E9" i="151"/>
  <c r="D9" i="151"/>
  <c r="G35" i="150"/>
  <c r="I35" i="150"/>
  <c r="E35" i="150"/>
  <c r="D35" i="150"/>
  <c r="G34" i="150"/>
  <c r="I34" i="150"/>
  <c r="E34" i="150"/>
  <c r="D34" i="150"/>
  <c r="G31" i="150"/>
  <c r="I31" i="150"/>
  <c r="E31" i="150"/>
  <c r="D31" i="150"/>
  <c r="G30" i="150"/>
  <c r="I30" i="150"/>
  <c r="E30" i="150"/>
  <c r="D30" i="150"/>
  <c r="G29" i="150"/>
  <c r="I29" i="150"/>
  <c r="E29" i="150"/>
  <c r="D29" i="150"/>
  <c r="G28" i="150"/>
  <c r="I28" i="150"/>
  <c r="E28" i="150"/>
  <c r="D28" i="150"/>
  <c r="G25" i="150"/>
  <c r="I25" i="150"/>
  <c r="E25" i="150"/>
  <c r="D25" i="150"/>
  <c r="G24" i="150"/>
  <c r="I24" i="150"/>
  <c r="E24" i="150"/>
  <c r="D24" i="150"/>
  <c r="G23" i="150"/>
  <c r="I23" i="150"/>
  <c r="E23" i="150"/>
  <c r="D23" i="150"/>
  <c r="E18" i="150"/>
  <c r="E17" i="150"/>
  <c r="D17" i="150"/>
  <c r="E16" i="150"/>
  <c r="D16" i="150"/>
  <c r="E10" i="150"/>
  <c r="D10" i="150"/>
  <c r="E9" i="150"/>
  <c r="D9" i="150"/>
  <c r="E45" i="149"/>
  <c r="E44" i="149"/>
  <c r="E43" i="149"/>
  <c r="G35" i="149"/>
  <c r="I35" i="149"/>
  <c r="E35" i="149"/>
  <c r="D35" i="149"/>
  <c r="G34" i="149"/>
  <c r="E34" i="149"/>
  <c r="D34" i="149"/>
  <c r="G31" i="149"/>
  <c r="I31" i="149"/>
  <c r="E31" i="149"/>
  <c r="D31" i="149"/>
  <c r="G30" i="149"/>
  <c r="I30" i="149"/>
  <c r="E30" i="149"/>
  <c r="D30" i="149"/>
  <c r="G29" i="149"/>
  <c r="I29" i="149"/>
  <c r="E29" i="149"/>
  <c r="D29" i="149"/>
  <c r="G28" i="149"/>
  <c r="I28" i="149"/>
  <c r="E28" i="149"/>
  <c r="D28" i="149"/>
  <c r="G25" i="149"/>
  <c r="I25" i="149"/>
  <c r="E25" i="149"/>
  <c r="D25" i="149"/>
  <c r="G24" i="149"/>
  <c r="I24" i="149"/>
  <c r="E24" i="149"/>
  <c r="D24" i="149"/>
  <c r="G23" i="149"/>
  <c r="I23" i="149"/>
  <c r="E23" i="149"/>
  <c r="D23" i="149"/>
  <c r="E18" i="149"/>
  <c r="E17" i="149"/>
  <c r="D17" i="149"/>
  <c r="E16" i="149"/>
  <c r="D16" i="149"/>
  <c r="E11" i="149"/>
  <c r="D11" i="149"/>
  <c r="E10" i="149"/>
  <c r="D10" i="149"/>
  <c r="E9" i="149"/>
  <c r="D9" i="149"/>
  <c r="E45" i="147"/>
  <c r="E44" i="147"/>
  <c r="E43" i="147"/>
  <c r="G35" i="147"/>
  <c r="I35" i="147"/>
  <c r="E35" i="147"/>
  <c r="D35" i="147"/>
  <c r="G34" i="147"/>
  <c r="I34" i="147"/>
  <c r="E34" i="147"/>
  <c r="D34" i="147"/>
  <c r="G31" i="147"/>
  <c r="I31" i="147"/>
  <c r="E31" i="147"/>
  <c r="D31" i="147"/>
  <c r="G30" i="147"/>
  <c r="I30" i="147"/>
  <c r="E30" i="147"/>
  <c r="D30" i="147"/>
  <c r="G29" i="147"/>
  <c r="I29" i="147"/>
  <c r="E29" i="147"/>
  <c r="D29" i="147"/>
  <c r="G28" i="147"/>
  <c r="I28" i="147"/>
  <c r="E28" i="147"/>
  <c r="D28" i="147"/>
  <c r="G25" i="147"/>
  <c r="I25" i="147"/>
  <c r="E25" i="147"/>
  <c r="D25" i="147"/>
  <c r="G24" i="147"/>
  <c r="I24" i="147"/>
  <c r="E24" i="147"/>
  <c r="D24" i="147"/>
  <c r="G23" i="147"/>
  <c r="I23" i="147"/>
  <c r="E23" i="147"/>
  <c r="D23" i="147"/>
  <c r="E18" i="147"/>
  <c r="E17" i="147"/>
  <c r="D17" i="147"/>
  <c r="E16" i="147"/>
  <c r="D16" i="147"/>
  <c r="E11" i="147"/>
  <c r="D11" i="147"/>
  <c r="E10" i="147"/>
  <c r="D10" i="147"/>
  <c r="E9" i="147"/>
  <c r="D9" i="147"/>
  <c r="E45" i="146"/>
  <c r="E44" i="146"/>
  <c r="E43" i="146"/>
  <c r="G35" i="146"/>
  <c r="I35" i="146"/>
  <c r="E35" i="146"/>
  <c r="D35" i="146"/>
  <c r="G34" i="146"/>
  <c r="I34" i="146"/>
  <c r="E34" i="146"/>
  <c r="D34" i="146"/>
  <c r="G31" i="146"/>
  <c r="I31" i="146"/>
  <c r="E31" i="146"/>
  <c r="D31" i="146"/>
  <c r="G30" i="146"/>
  <c r="I30" i="146"/>
  <c r="E30" i="146"/>
  <c r="D30" i="146"/>
  <c r="G29" i="146"/>
  <c r="I29" i="146"/>
  <c r="E29" i="146"/>
  <c r="D29" i="146"/>
  <c r="G28" i="146"/>
  <c r="I28" i="146"/>
  <c r="E28" i="146"/>
  <c r="D28" i="146"/>
  <c r="G25" i="146"/>
  <c r="I25" i="146"/>
  <c r="E25" i="146"/>
  <c r="D25" i="146"/>
  <c r="G24" i="146"/>
  <c r="I24" i="146"/>
  <c r="E24" i="146"/>
  <c r="D24" i="146"/>
  <c r="G23" i="146"/>
  <c r="I23" i="146"/>
  <c r="E23" i="146"/>
  <c r="D23" i="146"/>
  <c r="E18" i="146"/>
  <c r="E17" i="146"/>
  <c r="D17" i="146"/>
  <c r="E16" i="146"/>
  <c r="D16" i="146"/>
  <c r="E11" i="146"/>
  <c r="D11" i="146"/>
  <c r="E10" i="146"/>
  <c r="D10" i="146"/>
  <c r="E9" i="146"/>
  <c r="D9" i="146"/>
  <c r="I25" i="145" l="1"/>
  <c r="B20" i="159"/>
  <c r="B14" i="125" s="1"/>
  <c r="B12" i="125"/>
  <c r="B18" i="159"/>
  <c r="B11" i="125" s="1"/>
  <c r="B17" i="159"/>
  <c r="B10" i="125" s="1"/>
  <c r="B15" i="159"/>
  <c r="B9" i="125" s="1"/>
  <c r="B13" i="159"/>
  <c r="B7" i="125" s="1"/>
  <c r="B14" i="159"/>
  <c r="B8" i="125" s="1"/>
  <c r="I34" i="149"/>
  <c r="I34" i="152"/>
  <c r="G34" i="138"/>
  <c r="D34" i="138"/>
  <c r="G29" i="138"/>
  <c r="G30" i="138"/>
  <c r="G31" i="138"/>
  <c r="G28" i="138"/>
  <c r="E29" i="138"/>
  <c r="E30" i="138"/>
  <c r="E31" i="138"/>
  <c r="E28" i="138"/>
  <c r="D29" i="138"/>
  <c r="D30" i="138"/>
  <c r="D31" i="138"/>
  <c r="D28" i="138"/>
  <c r="G24" i="138"/>
  <c r="G25" i="138"/>
  <c r="G23" i="138"/>
  <c r="E24" i="138"/>
  <c r="E25" i="138"/>
  <c r="E23" i="138"/>
  <c r="D24" i="138"/>
  <c r="D25" i="138"/>
  <c r="D23" i="138"/>
  <c r="I23" i="138" l="1"/>
  <c r="I25" i="138"/>
  <c r="I24" i="138"/>
  <c r="I28" i="138"/>
  <c r="I31" i="138"/>
  <c r="I30" i="138"/>
  <c r="I29" i="138"/>
  <c r="I34" i="138"/>
  <c r="I35" i="138"/>
  <c r="I24" i="145"/>
  <c r="I23" i="145"/>
  <c r="G16" i="115" l="1"/>
  <c r="G25" i="115" l="1"/>
  <c r="G24" i="115"/>
  <c r="G22" i="115"/>
  <c r="G23" i="115"/>
  <c r="J45" i="147" l="1"/>
  <c r="J45" i="149"/>
  <c r="K45" i="149" s="1"/>
  <c r="J44" i="149"/>
  <c r="K44" i="149" s="1"/>
  <c r="J44" i="147"/>
  <c r="J43" i="152"/>
  <c r="J43" i="149"/>
  <c r="J43" i="147"/>
  <c r="J43" i="150"/>
  <c r="J39" i="145"/>
  <c r="J38" i="149"/>
  <c r="K38" i="149" s="1"/>
  <c r="J39" i="147"/>
  <c r="J38" i="145"/>
  <c r="J37" i="145" s="1"/>
  <c r="J38" i="150"/>
  <c r="J39" i="151"/>
  <c r="J38" i="161"/>
  <c r="J37" i="161" s="1"/>
  <c r="J39" i="150"/>
  <c r="J38" i="151"/>
  <c r="J37" i="151" s="1"/>
  <c r="J38" i="138"/>
  <c r="J38" i="147"/>
  <c r="J37" i="147" s="1"/>
  <c r="J39" i="149"/>
  <c r="J39" i="152"/>
  <c r="J39" i="153"/>
  <c r="J38" i="153"/>
  <c r="J39" i="138"/>
  <c r="J38" i="152"/>
  <c r="J37" i="152" s="1"/>
  <c r="J38" i="146"/>
  <c r="K38" i="146" s="1"/>
  <c r="J39" i="161"/>
  <c r="J39" i="146"/>
  <c r="K39" i="146" s="1"/>
  <c r="J43" i="151"/>
  <c r="J28" i="161"/>
  <c r="J23" i="161"/>
  <c r="J30" i="161"/>
  <c r="J31" i="161"/>
  <c r="J24" i="161"/>
  <c r="J34" i="161"/>
  <c r="J25" i="161"/>
  <c r="J35" i="161"/>
  <c r="J29" i="161"/>
  <c r="J23" i="146"/>
  <c r="K23" i="146" s="1"/>
  <c r="J35" i="146"/>
  <c r="K35" i="146" s="1"/>
  <c r="J31" i="149"/>
  <c r="K31" i="149" s="1"/>
  <c r="J31" i="152"/>
  <c r="J24" i="153"/>
  <c r="J30" i="153"/>
  <c r="J23" i="147"/>
  <c r="J24" i="151"/>
  <c r="J30" i="151"/>
  <c r="J34" i="153"/>
  <c r="J23" i="149"/>
  <c r="K23" i="149" s="1"/>
  <c r="J29" i="147"/>
  <c r="J35" i="149"/>
  <c r="K35" i="149" s="1"/>
  <c r="J28" i="150"/>
  <c r="J27" i="150" s="1"/>
  <c r="J34" i="150"/>
  <c r="J24" i="152"/>
  <c r="J35" i="150"/>
  <c r="J23" i="151"/>
  <c r="J25" i="147"/>
  <c r="J25" i="150"/>
  <c r="J25" i="146"/>
  <c r="K25" i="146" s="1"/>
  <c r="J24" i="149"/>
  <c r="K24" i="149" s="1"/>
  <c r="J28" i="152"/>
  <c r="J35" i="153"/>
  <c r="J25" i="153"/>
  <c r="J31" i="153"/>
  <c r="J28" i="147"/>
  <c r="J25" i="151"/>
  <c r="J31" i="151"/>
  <c r="J24" i="146"/>
  <c r="K24" i="146" s="1"/>
  <c r="J30" i="149"/>
  <c r="K30" i="149" s="1"/>
  <c r="J30" i="147"/>
  <c r="J23" i="150"/>
  <c r="J22" i="150" s="1"/>
  <c r="J29" i="150"/>
  <c r="J31" i="150"/>
  <c r="J29" i="146"/>
  <c r="J25" i="149"/>
  <c r="K25" i="149" s="1"/>
  <c r="J29" i="152"/>
  <c r="J25" i="152"/>
  <c r="J28" i="153"/>
  <c r="J30" i="146"/>
  <c r="K30" i="146" s="1"/>
  <c r="J34" i="147"/>
  <c r="J33" i="147" s="1"/>
  <c r="J28" i="151"/>
  <c r="J34" i="151"/>
  <c r="J28" i="146"/>
  <c r="K28" i="146" s="1"/>
  <c r="J24" i="147"/>
  <c r="J31" i="147"/>
  <c r="J24" i="150"/>
  <c r="J30" i="150"/>
  <c r="J35" i="152"/>
  <c r="J31" i="146"/>
  <c r="K31" i="146" s="1"/>
  <c r="J29" i="149"/>
  <c r="K29" i="149" s="1"/>
  <c r="J30" i="152"/>
  <c r="J23" i="153"/>
  <c r="J29" i="153"/>
  <c r="J28" i="149"/>
  <c r="J29" i="151"/>
  <c r="J35" i="151"/>
  <c r="J34" i="146"/>
  <c r="K34" i="146" s="1"/>
  <c r="J35" i="147"/>
  <c r="J23" i="152"/>
  <c r="J34" i="152"/>
  <c r="J25" i="145"/>
  <c r="J34" i="149"/>
  <c r="J28" i="138"/>
  <c r="J30" i="138"/>
  <c r="J35" i="138"/>
  <c r="J34" i="138"/>
  <c r="J33" i="138" s="1"/>
  <c r="J31" i="138"/>
  <c r="J23" i="138"/>
  <c r="J23" i="145"/>
  <c r="J29" i="138"/>
  <c r="J24" i="138"/>
  <c r="J25" i="138"/>
  <c r="J24" i="145"/>
  <c r="E45" i="145"/>
  <c r="E44" i="145"/>
  <c r="E43" i="145"/>
  <c r="G35" i="145"/>
  <c r="E35" i="145"/>
  <c r="D35" i="145"/>
  <c r="G34" i="145"/>
  <c r="E34" i="145"/>
  <c r="D34" i="145"/>
  <c r="I28" i="145"/>
  <c r="J28" i="145" s="1"/>
  <c r="E18" i="145"/>
  <c r="E17" i="145"/>
  <c r="D17" i="145"/>
  <c r="E16" i="145"/>
  <c r="D16" i="145"/>
  <c r="E11" i="145"/>
  <c r="D11" i="145"/>
  <c r="E10" i="145"/>
  <c r="D10" i="145"/>
  <c r="E9" i="145"/>
  <c r="D9" i="145"/>
  <c r="E18" i="138"/>
  <c r="B12" i="159"/>
  <c r="B6" i="125" s="1"/>
  <c r="G45" i="138"/>
  <c r="G45" i="161" s="1"/>
  <c r="E45" i="138"/>
  <c r="G44" i="138"/>
  <c r="G44" i="161" s="1"/>
  <c r="E44" i="138"/>
  <c r="E43" i="138"/>
  <c r="G35" i="138"/>
  <c r="E35" i="138"/>
  <c r="D35" i="138"/>
  <c r="E34" i="138"/>
  <c r="E17" i="138"/>
  <c r="D17" i="138"/>
  <c r="E16" i="138"/>
  <c r="D16" i="138"/>
  <c r="E11" i="138"/>
  <c r="D11" i="138"/>
  <c r="E10" i="138"/>
  <c r="D10" i="138"/>
  <c r="E9" i="138"/>
  <c r="D9" i="138"/>
  <c r="J33" i="150" l="1"/>
  <c r="J37" i="150"/>
  <c r="J37" i="149"/>
  <c r="K39" i="149"/>
  <c r="J33" i="149"/>
  <c r="K34" i="149"/>
  <c r="J27" i="149"/>
  <c r="K28" i="149"/>
  <c r="J42" i="149"/>
  <c r="J40" i="149" s="1"/>
  <c r="K40" i="149" s="1"/>
  <c r="K43" i="149"/>
  <c r="J22" i="149"/>
  <c r="J20" i="149" s="1"/>
  <c r="K20" i="149" s="1"/>
  <c r="J27" i="146"/>
  <c r="K29" i="146"/>
  <c r="J22" i="146"/>
  <c r="J20" i="146" s="1"/>
  <c r="K20" i="146" s="1"/>
  <c r="J37" i="146"/>
  <c r="J33" i="146"/>
  <c r="J42" i="147"/>
  <c r="J40" i="147" s="1"/>
  <c r="J27" i="147"/>
  <c r="J22" i="147"/>
  <c r="J27" i="138"/>
  <c r="J37" i="138"/>
  <c r="J22" i="138"/>
  <c r="J20" i="138" s="1"/>
  <c r="J37" i="153"/>
  <c r="J20" i="147"/>
  <c r="I44" i="138"/>
  <c r="J44" i="138" s="1"/>
  <c r="J22" i="152"/>
  <c r="J22" i="161"/>
  <c r="J27" i="161"/>
  <c r="J33" i="161"/>
  <c r="J33" i="152"/>
  <c r="J27" i="153"/>
  <c r="J22" i="153"/>
  <c r="I34" i="145"/>
  <c r="J34" i="145" s="1"/>
  <c r="I35" i="145"/>
  <c r="J35" i="145" s="1"/>
  <c r="J22" i="151"/>
  <c r="J27" i="152"/>
  <c r="J33" i="153"/>
  <c r="J33" i="151"/>
  <c r="I29" i="145"/>
  <c r="J29" i="145" s="1"/>
  <c r="G45" i="151"/>
  <c r="G45" i="149"/>
  <c r="G45" i="145"/>
  <c r="G45" i="153"/>
  <c r="G45" i="150"/>
  <c r="G45" i="147"/>
  <c r="G45" i="152"/>
  <c r="G45" i="146"/>
  <c r="I44" i="146"/>
  <c r="J44" i="146" s="1"/>
  <c r="K44" i="146" s="1"/>
  <c r="I44" i="145"/>
  <c r="J44" i="145" s="1"/>
  <c r="I44" i="153"/>
  <c r="J44" i="153" s="1"/>
  <c r="I44" i="150"/>
  <c r="J44" i="150" s="1"/>
  <c r="I44" i="151"/>
  <c r="J44" i="151" s="1"/>
  <c r="I44" i="152"/>
  <c r="J44" i="152" s="1"/>
  <c r="G44" i="145"/>
  <c r="G44" i="153"/>
  <c r="G44" i="150"/>
  <c r="G44" i="147"/>
  <c r="G44" i="152"/>
  <c r="G44" i="151"/>
  <c r="G44" i="149"/>
  <c r="G44" i="146"/>
  <c r="I44" i="161" l="1"/>
  <c r="J44" i="161" s="1"/>
  <c r="J20" i="161"/>
  <c r="J20" i="153"/>
  <c r="J20" i="152"/>
  <c r="I45" i="138" l="1"/>
  <c r="J45" i="138" s="1"/>
  <c r="I45" i="152"/>
  <c r="J45" i="152" s="1"/>
  <c r="I45" i="151"/>
  <c r="J45" i="151" s="1"/>
  <c r="I45" i="146"/>
  <c r="J45" i="146" s="1"/>
  <c r="K45" i="146" s="1"/>
  <c r="I45" i="145"/>
  <c r="J45" i="145" s="1"/>
  <c r="I45" i="153"/>
  <c r="J45" i="153" s="1"/>
  <c r="I45" i="150"/>
  <c r="J45" i="150" s="1"/>
  <c r="J42" i="150" s="1"/>
  <c r="J40" i="150" s="1"/>
  <c r="J20" i="150" s="1"/>
  <c r="I45" i="161" l="1"/>
  <c r="J45" i="161" s="1"/>
  <c r="I31" i="145"/>
  <c r="J31" i="145" s="1"/>
  <c r="J33" i="145"/>
  <c r="I30" i="145" l="1"/>
  <c r="J30" i="145" s="1"/>
  <c r="J27" i="145" l="1"/>
  <c r="J27" i="151"/>
  <c r="J20" i="151" s="1"/>
  <c r="J22" i="145" l="1"/>
  <c r="J20" i="145" s="1"/>
  <c r="H4" i="54"/>
  <c r="C5" i="159" l="1"/>
  <c r="C2" i="161"/>
  <c r="C6" i="159"/>
  <c r="C3" i="161"/>
  <c r="K1" i="161"/>
  <c r="C2" i="149"/>
  <c r="C2" i="146"/>
  <c r="C2" i="153"/>
  <c r="C2" i="151"/>
  <c r="C2" i="150"/>
  <c r="C2" i="147"/>
  <c r="C2" i="152"/>
  <c r="C3" i="146"/>
  <c r="C3" i="150"/>
  <c r="C3" i="151"/>
  <c r="C3" i="147"/>
  <c r="C3" i="153"/>
  <c r="C3" i="152"/>
  <c r="C3" i="149"/>
  <c r="K1" i="152"/>
  <c r="K1" i="149"/>
  <c r="K1" i="146"/>
  <c r="K1" i="151"/>
  <c r="K1" i="147"/>
  <c r="K1" i="153"/>
  <c r="K1" i="150"/>
  <c r="C3" i="145"/>
  <c r="C3" i="138"/>
  <c r="C2" i="145"/>
  <c r="C2" i="138"/>
  <c r="K1" i="145"/>
  <c r="K1" i="138"/>
  <c r="B2" i="125"/>
  <c r="B3" i="125"/>
  <c r="E1" i="125"/>
  <c r="B5" i="115"/>
  <c r="B6" i="115"/>
  <c r="G4" i="115"/>
  <c r="J3" i="82" l="1"/>
  <c r="C5" i="82" l="1"/>
  <c r="C4" i="82"/>
  <c r="J15" i="82" l="1"/>
  <c r="J14" i="82"/>
  <c r="J13" i="82"/>
  <c r="J20" i="82"/>
  <c r="J22" i="82"/>
  <c r="J21" i="82"/>
  <c r="L79" i="28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I9" i="138" l="1"/>
  <c r="I18" i="161"/>
  <c r="J18" i="161" s="1"/>
  <c r="I10" i="161"/>
  <c r="J10" i="161" s="1"/>
  <c r="I17" i="161"/>
  <c r="J17" i="161" s="1"/>
  <c r="I16" i="161"/>
  <c r="J16" i="161" s="1"/>
  <c r="I11" i="149"/>
  <c r="J11" i="149" s="1"/>
  <c r="K11" i="149" s="1"/>
  <c r="I10" i="146"/>
  <c r="J10" i="146" s="1"/>
  <c r="K10" i="146" s="1"/>
  <c r="I18" i="153"/>
  <c r="J18" i="153" s="1"/>
  <c r="I18" i="151"/>
  <c r="J18" i="151" s="1"/>
  <c r="I17" i="150"/>
  <c r="J17" i="150" s="1"/>
  <c r="I17" i="149"/>
  <c r="J17" i="149" s="1"/>
  <c r="K17" i="149" s="1"/>
  <c r="I16" i="151"/>
  <c r="J16" i="151" s="1"/>
  <c r="I16" i="153"/>
  <c r="J16" i="153" s="1"/>
  <c r="G69" i="28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I18" i="152" l="1"/>
  <c r="J18" i="152" s="1"/>
  <c r="I17" i="152"/>
  <c r="J17" i="152" s="1"/>
  <c r="I11" i="152"/>
  <c r="J11" i="152" s="1"/>
  <c r="J15" i="161"/>
  <c r="J13" i="161" s="1"/>
  <c r="I17" i="153"/>
  <c r="J17" i="153" s="1"/>
  <c r="I17" i="151"/>
  <c r="J17" i="151" s="1"/>
  <c r="I16" i="150"/>
  <c r="J16" i="150" s="1"/>
  <c r="I18" i="150"/>
  <c r="J18" i="150" s="1"/>
  <c r="I16" i="149"/>
  <c r="J16" i="149" s="1"/>
  <c r="I18" i="149"/>
  <c r="J18" i="149" s="1"/>
  <c r="K18" i="149" s="1"/>
  <c r="I10" i="153"/>
  <c r="J10" i="153" s="1"/>
  <c r="I10" i="149"/>
  <c r="J10" i="149" s="1"/>
  <c r="K10" i="149" s="1"/>
  <c r="I10" i="147"/>
  <c r="J10" i="147" s="1"/>
  <c r="I10" i="150"/>
  <c r="J10" i="150" s="1"/>
  <c r="I10" i="151"/>
  <c r="J10" i="151" s="1"/>
  <c r="I16" i="152"/>
  <c r="J16" i="152" s="1"/>
  <c r="I11" i="153"/>
  <c r="J11" i="153" s="1"/>
  <c r="I10" i="152"/>
  <c r="J10" i="152" s="1"/>
  <c r="I11" i="147"/>
  <c r="J11" i="147" s="1"/>
  <c r="I11" i="146"/>
  <c r="J11" i="146" s="1"/>
  <c r="K11" i="146" s="1"/>
  <c r="I11" i="151"/>
  <c r="J11" i="151" s="1"/>
  <c r="I18" i="146"/>
  <c r="J18" i="146" s="1"/>
  <c r="K18" i="146" s="1"/>
  <c r="I18" i="147"/>
  <c r="J18" i="147" s="1"/>
  <c r="I18" i="138"/>
  <c r="J18" i="138" s="1"/>
  <c r="I17" i="146"/>
  <c r="J17" i="146" s="1"/>
  <c r="K17" i="146" s="1"/>
  <c r="I17" i="147"/>
  <c r="J17" i="147" s="1"/>
  <c r="I16" i="146"/>
  <c r="J16" i="146" s="1"/>
  <c r="K16" i="146" s="1"/>
  <c r="I16" i="147"/>
  <c r="J16" i="147" s="1"/>
  <c r="I11" i="138"/>
  <c r="J11" i="138" s="1"/>
  <c r="J9" i="138"/>
  <c r="I16" i="138"/>
  <c r="J16" i="138" s="1"/>
  <c r="I10" i="138"/>
  <c r="J10" i="138" s="1"/>
  <c r="I17" i="138"/>
  <c r="J17" i="138" s="1"/>
  <c r="I11" i="161"/>
  <c r="J11" i="161" s="1"/>
  <c r="I11" i="150"/>
  <c r="J11" i="150" s="1"/>
  <c r="I9" i="147"/>
  <c r="J9" i="147" s="1"/>
  <c r="I9" i="150"/>
  <c r="J9" i="150" s="1"/>
  <c r="I9" i="153"/>
  <c r="J9" i="153" s="1"/>
  <c r="I9" i="152"/>
  <c r="J9" i="152" s="1"/>
  <c r="J8" i="152" s="1"/>
  <c r="J6" i="152" s="1"/>
  <c r="I9" i="151"/>
  <c r="J9" i="151" s="1"/>
  <c r="J8" i="151" s="1"/>
  <c r="J6" i="151" s="1"/>
  <c r="I9" i="149"/>
  <c r="J9" i="149" s="1"/>
  <c r="K9" i="149" s="1"/>
  <c r="I9" i="146"/>
  <c r="J9" i="146" s="1"/>
  <c r="K9" i="146" s="1"/>
  <c r="I9" i="161"/>
  <c r="J9" i="161" s="1"/>
  <c r="B19" i="34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J8" i="153" l="1"/>
  <c r="J6" i="153" s="1"/>
  <c r="J15" i="150"/>
  <c r="J13" i="150" s="1"/>
  <c r="J15" i="149"/>
  <c r="J13" i="149" s="1"/>
  <c r="K13" i="149" s="1"/>
  <c r="K16" i="149"/>
  <c r="J8" i="146"/>
  <c r="J6" i="146" s="1"/>
  <c r="K6" i="146" s="1"/>
  <c r="J15" i="138"/>
  <c r="J13" i="138" s="1"/>
  <c r="J15" i="146"/>
  <c r="J13" i="146" s="1"/>
  <c r="K13" i="146" s="1"/>
  <c r="J8" i="161"/>
  <c r="J6" i="161" s="1"/>
  <c r="J8" i="149"/>
  <c r="J6" i="149" s="1"/>
  <c r="J8" i="150"/>
  <c r="J6" i="150" s="1"/>
  <c r="J47" i="150" s="1"/>
  <c r="J8" i="147"/>
  <c r="J6" i="147" s="1"/>
  <c r="I17" i="145"/>
  <c r="J17" i="145" s="1"/>
  <c r="I10" i="145"/>
  <c r="J10" i="145" s="1"/>
  <c r="I16" i="145"/>
  <c r="J16" i="145" s="1"/>
  <c r="I9" i="145"/>
  <c r="J9" i="145" s="1"/>
  <c r="J8" i="138"/>
  <c r="J6" i="138" s="1"/>
  <c r="I11" i="145"/>
  <c r="J11" i="145" s="1"/>
  <c r="I18" i="145"/>
  <c r="J18" i="145" s="1"/>
  <c r="J15" i="147"/>
  <c r="J13" i="147" s="1"/>
  <c r="J15" i="152"/>
  <c r="J13" i="152" s="1"/>
  <c r="J15" i="153"/>
  <c r="J13" i="153" s="1"/>
  <c r="J15" i="151"/>
  <c r="J13" i="151" s="1"/>
  <c r="E28" i="34"/>
  <c r="E30" i="34" s="1"/>
  <c r="G29" i="34"/>
  <c r="D28" i="34"/>
  <c r="D30" i="34" s="1"/>
  <c r="F28" i="34"/>
  <c r="F30" i="34" s="1"/>
  <c r="G28" i="34"/>
  <c r="G30" i="34" s="1"/>
  <c r="C28" i="34"/>
  <c r="C30" i="34" s="1"/>
  <c r="C29" i="34"/>
  <c r="E29" i="34"/>
  <c r="F29" i="34"/>
  <c r="H30" i="34"/>
  <c r="D29" i="34"/>
  <c r="H29" i="34"/>
  <c r="J47" i="149" l="1"/>
  <c r="K6" i="149"/>
  <c r="J47" i="147"/>
  <c r="D13" i="159" s="1"/>
  <c r="D17" i="159"/>
  <c r="K37" i="150"/>
  <c r="D15" i="159"/>
  <c r="K37" i="149"/>
  <c r="K37" i="147" l="1"/>
  <c r="J8" i="145"/>
  <c r="J6" i="145" s="1"/>
  <c r="J15" i="145" l="1"/>
  <c r="J13" i="145" s="1"/>
  <c r="J43" i="161" l="1"/>
  <c r="J42" i="161" l="1"/>
  <c r="J40" i="161" s="1"/>
  <c r="J47" i="161" s="1"/>
  <c r="D19" i="159" s="1"/>
  <c r="I43" i="153"/>
  <c r="J43" i="153" s="1"/>
  <c r="I43" i="138" l="1"/>
  <c r="J43" i="138" s="1"/>
  <c r="J42" i="138" s="1"/>
  <c r="J42" i="153"/>
  <c r="J40" i="153" s="1"/>
  <c r="J47" i="153" s="1"/>
  <c r="D16" i="159" s="1"/>
  <c r="J42" i="152"/>
  <c r="J40" i="152" s="1"/>
  <c r="E10" i="125"/>
  <c r="D10" i="125" s="1"/>
  <c r="I43" i="146"/>
  <c r="J43" i="146" s="1"/>
  <c r="E9" i="125"/>
  <c r="D9" i="125" s="1"/>
  <c r="J42" i="146" l="1"/>
  <c r="K43" i="146"/>
  <c r="E12" i="125"/>
  <c r="D12" i="125" s="1"/>
  <c r="J40" i="146"/>
  <c r="K40" i="146" s="1"/>
  <c r="E13" i="125"/>
  <c r="D13" i="125" s="1"/>
  <c r="I43" i="145"/>
  <c r="J43" i="145" s="1"/>
  <c r="J42" i="145" s="1"/>
  <c r="J47" i="152"/>
  <c r="J42" i="151"/>
  <c r="J40" i="151" s="1"/>
  <c r="D20" i="159" l="1"/>
  <c r="K37" i="161"/>
  <c r="K37" i="153"/>
  <c r="E7" i="125"/>
  <c r="D7" i="125" s="1"/>
  <c r="E14" i="125"/>
  <c r="D14" i="125" s="1"/>
  <c r="K42" i="161"/>
  <c r="K33" i="161"/>
  <c r="K22" i="161"/>
  <c r="K8" i="161"/>
  <c r="K47" i="161"/>
  <c r="K15" i="161"/>
  <c r="K27" i="161"/>
  <c r="J47" i="151"/>
  <c r="D18" i="159" s="1"/>
  <c r="J47" i="146"/>
  <c r="D14" i="159" s="1"/>
  <c r="K33" i="149" l="1"/>
  <c r="K42" i="149"/>
  <c r="K37" i="152"/>
  <c r="K47" i="149"/>
  <c r="K15" i="149"/>
  <c r="K22" i="149"/>
  <c r="K27" i="149"/>
  <c r="K8" i="149"/>
  <c r="E11" i="125"/>
  <c r="D11" i="125" s="1"/>
  <c r="E8" i="125"/>
  <c r="D8" i="125" s="1"/>
  <c r="K42" i="150"/>
  <c r="K33" i="153"/>
  <c r="K27" i="150"/>
  <c r="K33" i="150"/>
  <c r="K42" i="152"/>
  <c r="K22" i="152"/>
  <c r="K22" i="153"/>
  <c r="K15" i="153"/>
  <c r="K42" i="153"/>
  <c r="K8" i="150"/>
  <c r="K27" i="152"/>
  <c r="K33" i="152"/>
  <c r="K8" i="153"/>
  <c r="K22" i="150"/>
  <c r="K15" i="150"/>
  <c r="K27" i="153"/>
  <c r="K15" i="152"/>
  <c r="K8" i="152"/>
  <c r="K47" i="150"/>
  <c r="K47" i="153"/>
  <c r="K47" i="152"/>
  <c r="J40" i="145"/>
  <c r="J47" i="145" s="1"/>
  <c r="K37" i="151" l="1"/>
  <c r="K37" i="146"/>
  <c r="K42" i="146"/>
  <c r="K8" i="146"/>
  <c r="K15" i="146"/>
  <c r="K22" i="146"/>
  <c r="K33" i="147"/>
  <c r="K27" i="147"/>
  <c r="K27" i="146"/>
  <c r="K8" i="151"/>
  <c r="K42" i="147"/>
  <c r="K22" i="147"/>
  <c r="K33" i="146"/>
  <c r="K27" i="151"/>
  <c r="K15" i="151"/>
  <c r="K22" i="151"/>
  <c r="K15" i="147"/>
  <c r="K33" i="151"/>
  <c r="K8" i="147"/>
  <c r="K42" i="151"/>
  <c r="K47" i="146"/>
  <c r="K47" i="151"/>
  <c r="K47" i="147"/>
  <c r="K37" i="145" l="1"/>
  <c r="K15" i="145" l="1"/>
  <c r="K42" i="145"/>
  <c r="K22" i="145"/>
  <c r="K27" i="145"/>
  <c r="K8" i="145"/>
  <c r="K33" i="145"/>
  <c r="K47" i="145"/>
  <c r="J40" i="138"/>
  <c r="J47" i="138" s="1"/>
  <c r="D12" i="159" l="1"/>
  <c r="E6" i="125"/>
  <c r="E15" i="125" l="1"/>
  <c r="D6" i="125"/>
  <c r="K27" i="138"/>
  <c r="K37" i="138"/>
  <c r="K42" i="138"/>
  <c r="K47" i="138"/>
  <c r="K22" i="138"/>
  <c r="K33" i="138"/>
  <c r="K8" i="138"/>
  <c r="K15" i="138"/>
  <c r="D23" i="159"/>
  <c r="D15" i="125" l="1"/>
  <c r="E23" i="15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Teixeira Tereza</author>
  </authors>
  <commentList>
    <comment ref="B11" authorId="0" shapeId="0" xr:uid="{BC3F22B0-5FB6-4DAE-8DDF-B91987E44BE9}">
      <text>
        <r>
          <rPr>
            <b/>
            <sz val="9"/>
            <color indexed="81"/>
            <rFont val="Segoe UI"/>
            <family val="2"/>
          </rPr>
          <t xml:space="preserve">Editar somente as células em amarelo
(excluir anotação após o preenchimento)
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tc={76E49560-B01B-4C24-8081-8013F915B475}</author>
  </authors>
  <commentList>
    <comment ref="C10" authorId="0" shapeId="0" xr:uid="{76E49560-B01B-4C24-8081-8013F915B475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Manter como padrão para todos as comunidades.</t>
      </text>
    </comment>
  </commentList>
</comments>
</file>

<file path=xl/sharedStrings.xml><?xml version="1.0" encoding="utf-8"?>
<sst xmlns="http://schemas.openxmlformats.org/spreadsheetml/2006/main" count="1482" uniqueCount="520">
  <si>
    <t>Inserir Nome da Empresa</t>
  </si>
  <si>
    <t>ORÇAMENTO PARA ELABORAÇÃO DE PROJETOS DE SISTEMA DE TRATAMENTO DE ESGOTO SANITÁRIO DE PEQUENO PORTE</t>
  </si>
  <si>
    <t>CBH-DOCE</t>
  </si>
  <si>
    <t>Rio Piracicaba/Minas Gerais</t>
  </si>
  <si>
    <t>Pequena comunidade isolada: Buraco dos Coelhos</t>
  </si>
  <si>
    <t>Inserir nome do responsável pela proposta</t>
  </si>
  <si>
    <t>Inserir nº do CREA</t>
  </si>
  <si>
    <t>Inserir nº da ART</t>
  </si>
  <si>
    <t>Inserir a data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</si>
  <si>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</si>
  <si>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</si>
  <si>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</si>
  <si>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</si>
  <si>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</si>
  <si>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ITEM</t>
  </si>
  <si>
    <t>DESCRIÇÃO</t>
  </si>
  <si>
    <t>Código</t>
  </si>
  <si>
    <t>Unid.</t>
  </si>
  <si>
    <t>Quant.</t>
  </si>
  <si>
    <t>Preço unit.</t>
  </si>
  <si>
    <t>Custo total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</si>
  <si>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</si>
  <si>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</si>
  <si>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</si>
  <si>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</si>
  <si>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</si>
  <si>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</si>
  <si>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</si>
  <si>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</si>
  <si>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</si>
  <si>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</si>
  <si>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</si>
  <si>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</si>
  <si>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</si>
  <si>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</si>
  <si>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1.1</t>
  </si>
  <si>
    <t>MÃO-DE-OBRA DE ADVOGADO OU ASSESSOR JURÍDICO</t>
  </si>
  <si>
    <t>1.2</t>
  </si>
  <si>
    <t xml:space="preserve">MÃO-DE-OBRA DE ASSISTENTE SOCIAL </t>
  </si>
  <si>
    <t>1.3</t>
  </si>
  <si>
    <t>MÃO-DE-OBRA DE ECONOMISTA</t>
  </si>
  <si>
    <t>1.4</t>
  </si>
  <si>
    <t>05.105.033-0</t>
  </si>
  <si>
    <t>1.5</t>
  </si>
  <si>
    <t>05.105.032-0</t>
  </si>
  <si>
    <t>1.6</t>
  </si>
  <si>
    <t>05.105.026-0</t>
  </si>
  <si>
    <t>1.7</t>
  </si>
  <si>
    <t>05.105.035-0</t>
  </si>
  <si>
    <t>1.8</t>
  </si>
  <si>
    <t>05.105.025-0</t>
  </si>
  <si>
    <t xml:space="preserve"> Caracterização do Município (P3)</t>
  </si>
  <si>
    <t>P3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</si>
  <si>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</si>
  <si>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</si>
  <si>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</si>
  <si>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</si>
  <si>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</si>
  <si>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</si>
  <si>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</si>
  <si>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</si>
  <si>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</si>
  <si>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</si>
  <si>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</si>
  <si>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</si>
  <si>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3.1</t>
  </si>
  <si>
    <t>3.2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</si>
  <si>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</si>
  <si>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</si>
  <si>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</si>
  <si>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</si>
  <si>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</si>
  <si>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</si>
  <si>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</si>
  <si>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</si>
  <si>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</si>
  <si>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</si>
  <si>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</si>
  <si>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</si>
  <si>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</si>
  <si>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</si>
  <si>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</si>
  <si>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</si>
  <si>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</si>
  <si>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</si>
  <si>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</si>
  <si>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</si>
  <si>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</si>
  <si>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</si>
  <si>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</si>
  <si>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5.1</t>
  </si>
  <si>
    <t>5.2</t>
  </si>
  <si>
    <t>5.3</t>
  </si>
  <si>
    <t>5.4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</si>
  <si>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</si>
  <si>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</si>
  <si>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</si>
  <si>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</si>
  <si>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</si>
  <si>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</si>
  <si>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</si>
  <si>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6.1</t>
  </si>
  <si>
    <t>6.2</t>
  </si>
  <si>
    <t>6.3</t>
  </si>
  <si>
    <t>6.4</t>
  </si>
  <si>
    <t>MAO-DE-OBRA DE TÉCNICO DE GEOPROCESSAMENTO</t>
  </si>
  <si>
    <t>6.5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</si>
  <si>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</si>
  <si>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</si>
  <si>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</si>
  <si>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</si>
  <si>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</si>
  <si>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TOTAL GERAL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</si>
  <si>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</si>
  <si>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</si>
  <si>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</si>
  <si>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</si>
  <si>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</si>
  <si>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</si>
  <si>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</si>
  <si>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</si>
  <si>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</si>
  <si>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</si>
  <si>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</si>
  <si>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</si>
  <si>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</si>
  <si>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</si>
  <si>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</si>
  <si>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DEFINIÇÕES GERAIS</t>
  </si>
  <si>
    <t>ENCARGOS SOCIAIS</t>
  </si>
  <si>
    <t>Encargos Sociais e Benefícios aos Trabalhadores – encargos incidentes sobre a folha de pagamento, encargos demissionais, benefícios pagos ao trabalhador e demais custos que deverão ser pagos ou apropriados para quitação quando devidos, tais como: férias e abono de férias, 13° salário, auxílio refeição, auxílio transporte, plano de saúde, seguro de vida, abonos legais etc.</t>
  </si>
  <si>
    <t>DESPESAS INDIRETAS</t>
  </si>
  <si>
    <t>Despesas não apropriadas diretamente nos custos do contrato, como por exemplo: funcionários administrativos, assessoria jurídica, assessoria contábil, telefonia, água e luz, aluguel e manutenção de sede, atestados, certidões, cartórios etc., tarifas bancárias, segurança, manutenção de equipamentos, licenças de usos e atualização de software, hardware, seguros, impostos e taxas não vinculados com o faturamento, papelaria, mercado, livros, jornais e
revistas, despesas comerciais etc.</t>
  </si>
  <si>
    <t>DESPESAS LEGAIS TRIBUTOS</t>
  </si>
  <si>
    <t>Impostos e contribuições incidentes sobre o faturamento ou o resultado da empresa: PIS, COFINS e Imposto sobre Serviço.</t>
  </si>
  <si>
    <t>SERVIÇOS DE APOIO TÉCNICO</t>
  </si>
  <si>
    <t>São serviços complementares, executados por profissionais ou empresas subcontratados, e que são necessários para o desenvolvimento dos trabalhos de arquitetura e engenharia consultiva. Diferenciam-se das despesas diretas por serem atividades e serviços vinculados à responsabilidade técnica inerente ao trabalho da consultoria. Dentre estes serviços pode-se destacar: levantamentos topográficos e cadastrais, sondagens, ensaios geotécnicos, ensaios e análises laboratoriais (biológicos e físico-químicos), ensaios em cimento, agregados, aço, concreto, solo, pavimento etc.</t>
  </si>
  <si>
    <t>DESPESAS DIRETAS</t>
  </si>
  <si>
    <t>As despesas diretas são gastos decorrentes diretamente da execução do contrato, relacionados com materiais, serviços e equipamentos, alocados exclusivamente para o cumprimento do contrato em questão. Como exemplo destas despesas pode-se citar: impressão de desenhos, cópias Reprográficas, encadernações, fotografias, mídias, locação de veículo, diárias, refeições, passagens aéreas etc.</t>
  </si>
  <si>
    <t>Dados primários para quantificação de projetos de esgotamento sanitário</t>
  </si>
  <si>
    <t>Data:</t>
  </si>
  <si>
    <t>Comitê:</t>
  </si>
  <si>
    <t>Município:</t>
  </si>
  <si>
    <t>DISCRIMINAÇÃO</t>
  </si>
  <si>
    <t>VALORES</t>
  </si>
  <si>
    <t>UNIDADE</t>
  </si>
  <si>
    <t>FONTE</t>
  </si>
  <si>
    <t>LEGENDA:</t>
  </si>
  <si>
    <t>Localidade</t>
  </si>
  <si>
    <t>Comunidade Buraco dos Coelhos/ Rio Piracicaba</t>
  </si>
  <si>
    <t>Dados inseridos</t>
  </si>
  <si>
    <t>Cronograma do projeto estimado</t>
  </si>
  <si>
    <t>Estimado</t>
  </si>
  <si>
    <t>Distância da cidade até Governador Valadares/MG</t>
  </si>
  <si>
    <t>km</t>
  </si>
  <si>
    <t>Google MAPS</t>
  </si>
  <si>
    <t>Calculado</t>
  </si>
  <si>
    <t>População Total</t>
  </si>
  <si>
    <t>habitantes</t>
  </si>
  <si>
    <t>IBGE 2022</t>
  </si>
  <si>
    <t>População urbana Total</t>
  </si>
  <si>
    <t>Prefeitura Municipal  ou IBGE</t>
  </si>
  <si>
    <t>População da área de abrangência do projeto</t>
  </si>
  <si>
    <t>Área de abrangência do projeto (área da ETE de pequeno porte)</t>
  </si>
  <si>
    <t>km²</t>
  </si>
  <si>
    <t>Calculado - Google Earth</t>
  </si>
  <si>
    <t>Consumo per capita de água potável</t>
  </si>
  <si>
    <t>L/hab.dia</t>
  </si>
  <si>
    <t>SNIS - Água</t>
  </si>
  <si>
    <t>Número de domicílios da área de abrangência do projeto</t>
  </si>
  <si>
    <t>unidades</t>
  </si>
  <si>
    <t>Percentual de domicílios urbanos com saneamento adequado</t>
  </si>
  <si>
    <t>%</t>
  </si>
  <si>
    <t>Extensão da rede por ligação</t>
  </si>
  <si>
    <t>m/lig</t>
  </si>
  <si>
    <t>SNIS - Esgoto</t>
  </si>
  <si>
    <t>Vazão estimada de Esgoto</t>
  </si>
  <si>
    <t>L/s</t>
  </si>
  <si>
    <t>Extensão estimada total da rede</t>
  </si>
  <si>
    <t>m</t>
  </si>
  <si>
    <t>Calculado (Considerado uma ligação/domicílio)</t>
  </si>
  <si>
    <t>Extensão de rede em condições adequadas</t>
  </si>
  <si>
    <t>Número Estimados de Poços de Visita (PVs)*</t>
  </si>
  <si>
    <t>Estimativa rede de esgoto a ser cadastrada</t>
  </si>
  <si>
    <t xml:space="preserve">km </t>
  </si>
  <si>
    <t>Estimativa rede de esgoto a ser projetada</t>
  </si>
  <si>
    <t/>
  </si>
  <si>
    <t>Custos de referência</t>
  </si>
  <si>
    <t>ESPECIFICAÇÃO</t>
  </si>
  <si>
    <t>CÓDIGO</t>
  </si>
  <si>
    <t>HORAS</t>
  </si>
  <si>
    <t>DATA BASE</t>
  </si>
  <si>
    <t>CUSTO (R$)</t>
  </si>
  <si>
    <t>MÊS</t>
  </si>
  <si>
    <t>MENSAL</t>
  </si>
  <si>
    <t>UNITÁRIO</t>
  </si>
  <si>
    <t>EQUIPE TÉCNICA PERMANENTE</t>
  </si>
  <si>
    <t>PERMANENTE</t>
  </si>
  <si>
    <t>a)</t>
  </si>
  <si>
    <t>Engenheiro Coordenador</t>
  </si>
  <si>
    <t>preencher</t>
  </si>
  <si>
    <t>hora</t>
  </si>
  <si>
    <t>b)</t>
  </si>
  <si>
    <t>Engenheiro de Projetos Pleno</t>
  </si>
  <si>
    <t>c)</t>
  </si>
  <si>
    <t>Auxiliar Administrativo</t>
  </si>
  <si>
    <t>EQUIPE DE CONSULTORES</t>
  </si>
  <si>
    <t>CONSULTORES</t>
  </si>
  <si>
    <t>Engenheiro de Projetos (Elétrico)</t>
  </si>
  <si>
    <t>Engenheiro de Projeto (Calculista)</t>
  </si>
  <si>
    <t>Engenheiro ambiental</t>
  </si>
  <si>
    <t xml:space="preserve">SERVIÇO DE SONDAGEM </t>
  </si>
  <si>
    <t>Sondagem a percussao - mobilizacao e desmobilizacao</t>
  </si>
  <si>
    <t>-</t>
  </si>
  <si>
    <t>unidade</t>
  </si>
  <si>
    <t>Sondagem a percussao - adicional de mobilizacao e desmobilizacao</t>
  </si>
  <si>
    <t>Sondagem a percussao - instalacao por furo</t>
  </si>
  <si>
    <t>d)</t>
  </si>
  <si>
    <t>Sondagem a percussao ø2.1/2" - perfuracao e retirada de amostras</t>
  </si>
  <si>
    <t>SERVIÇOS DE TOPOGRAFIA</t>
  </si>
  <si>
    <t>Mobilização e desmobilização de equipe de topografia</t>
  </si>
  <si>
    <t>Equipe de topografia de campo</t>
  </si>
  <si>
    <t>mês</t>
  </si>
  <si>
    <t>Equipe de topografia de escritório</t>
  </si>
  <si>
    <t>CADASTRO TÉCNICO</t>
  </si>
  <si>
    <t>OUTRAS DESPESAS</t>
  </si>
  <si>
    <t>ANÁLISE DE ÁGUA</t>
  </si>
  <si>
    <t>Análise fisico-química da água</t>
  </si>
  <si>
    <t>Analise bactereologica da água</t>
  </si>
  <si>
    <t>Veículo tipo pick-up 4X4</t>
  </si>
  <si>
    <t>Refeições</t>
  </si>
  <si>
    <t>Diárias</t>
  </si>
  <si>
    <t>P8001</t>
  </si>
  <si>
    <t>Advogado júnior</t>
  </si>
  <si>
    <t>P8002</t>
  </si>
  <si>
    <t>Advogado pleno</t>
  </si>
  <si>
    <t>P8003</t>
  </si>
  <si>
    <t>Advogado sênior</t>
  </si>
  <si>
    <t>P8007</t>
  </si>
  <si>
    <t>Analista de desenvolvimento de sistemas júnior</t>
  </si>
  <si>
    <t>P8008</t>
  </si>
  <si>
    <t>Analista de desenvolvimento de sistemas pleno</t>
  </si>
  <si>
    <t>P8009</t>
  </si>
  <si>
    <t>Analista de desenvolvimento de sistemas sênior</t>
  </si>
  <si>
    <t>P8013</t>
  </si>
  <si>
    <t>Arquiteto júnior</t>
  </si>
  <si>
    <t>P8014</t>
  </si>
  <si>
    <t>Arquiteto pleno</t>
  </si>
  <si>
    <t>P8015</t>
  </si>
  <si>
    <t>Arquiteto sênior</t>
  </si>
  <si>
    <t>P8019</t>
  </si>
  <si>
    <t>Assistente social júnior</t>
  </si>
  <si>
    <t>P8020</t>
  </si>
  <si>
    <t>Assistente social pleno</t>
  </si>
  <si>
    <t>P8021</t>
  </si>
  <si>
    <t>Assistente social sênior</t>
  </si>
  <si>
    <t>P8025</t>
  </si>
  <si>
    <t>Auxiliar</t>
  </si>
  <si>
    <t>P8026</t>
  </si>
  <si>
    <t>Auxiliar administrativo</t>
  </si>
  <si>
    <t>P8027</t>
  </si>
  <si>
    <t>Auxiliar de laboratório</t>
  </si>
  <si>
    <t>P8028</t>
  </si>
  <si>
    <t>Auxiliar de topografia</t>
  </si>
  <si>
    <t>P8032</t>
  </si>
  <si>
    <t>Biólogo júnior</t>
  </si>
  <si>
    <t>P8033</t>
  </si>
  <si>
    <t>Biólogo pleno</t>
  </si>
  <si>
    <t>P8034</t>
  </si>
  <si>
    <t>Biólogo sênior</t>
  </si>
  <si>
    <t>P8038</t>
  </si>
  <si>
    <t>Chefe de escritório</t>
  </si>
  <si>
    <t>P8040</t>
  </si>
  <si>
    <t>Contador júnior</t>
  </si>
  <si>
    <t>P8041</t>
  </si>
  <si>
    <t>Contador pleno</t>
  </si>
  <si>
    <t>P8042</t>
  </si>
  <si>
    <t>Contador sênior</t>
  </si>
  <si>
    <t>P8044</t>
  </si>
  <si>
    <t xml:space="preserve">Coordenador ambiental </t>
  </si>
  <si>
    <t>P8045</t>
  </si>
  <si>
    <t>Economista júnior</t>
  </si>
  <si>
    <t>P8046</t>
  </si>
  <si>
    <t>Economista pleno</t>
  </si>
  <si>
    <t>P8047</t>
  </si>
  <si>
    <t>Economista sênior</t>
  </si>
  <si>
    <t>P8054</t>
  </si>
  <si>
    <t>Engenheiro agrônomo júnior</t>
  </si>
  <si>
    <t>P8055</t>
  </si>
  <si>
    <t>Engenheiro agrônomo pleno</t>
  </si>
  <si>
    <t>P8056</t>
  </si>
  <si>
    <t>Engenheiro agrônomo sênior</t>
  </si>
  <si>
    <t>P8057</t>
  </si>
  <si>
    <t>Engenheiro ambiental júnior</t>
  </si>
  <si>
    <t>P8058</t>
  </si>
  <si>
    <t>Engenheiro ambiental pleno</t>
  </si>
  <si>
    <t>P8059</t>
  </si>
  <si>
    <t>Engenheiro ambiental sênior</t>
  </si>
  <si>
    <t>P8060</t>
  </si>
  <si>
    <t>Engenheiro consultor especial</t>
  </si>
  <si>
    <t>P8061</t>
  </si>
  <si>
    <t>Engenheiro coordenador</t>
  </si>
  <si>
    <t>P8062</t>
  </si>
  <si>
    <t>Engenheiro de pesca júnior</t>
  </si>
  <si>
    <t>P8063</t>
  </si>
  <si>
    <t>Engenheiro de pesca pleno</t>
  </si>
  <si>
    <t>P8064</t>
  </si>
  <si>
    <t>Engenheiro de pesca sênior</t>
  </si>
  <si>
    <t>P8065</t>
  </si>
  <si>
    <t>Engenheiro de projetos júnior</t>
  </si>
  <si>
    <t>P8066</t>
  </si>
  <si>
    <t>Engenheiro de projetos pleno</t>
  </si>
  <si>
    <t>P8067</t>
  </si>
  <si>
    <t>Engenheiro de projetos sênior</t>
  </si>
  <si>
    <t>P8068</t>
  </si>
  <si>
    <t>Engenheiro florestal júnior</t>
  </si>
  <si>
    <t>P8069</t>
  </si>
  <si>
    <t>Engenheiro florestal pleno</t>
  </si>
  <si>
    <t>P8070</t>
  </si>
  <si>
    <t>Engenheiro florestal sênior</t>
  </si>
  <si>
    <t>P8080</t>
  </si>
  <si>
    <t>Geólogo júnior</t>
  </si>
  <si>
    <t>P8081</t>
  </si>
  <si>
    <t>Geólogo pleno</t>
  </si>
  <si>
    <t>P8082</t>
  </si>
  <si>
    <t>Geólogo sênior</t>
  </si>
  <si>
    <t>P8092</t>
  </si>
  <si>
    <t>Jornalista júnior</t>
  </si>
  <si>
    <t>P8093</t>
  </si>
  <si>
    <t>Jornalista pleno</t>
  </si>
  <si>
    <t>P8094</t>
  </si>
  <si>
    <t>Jornalista sênior</t>
  </si>
  <si>
    <t>P8098</t>
  </si>
  <si>
    <t>Laboratorista</t>
  </si>
  <si>
    <t>P8102</t>
  </si>
  <si>
    <t>Médico veterinário</t>
  </si>
  <si>
    <t>P8106</t>
  </si>
  <si>
    <t>Meteorologista júnior</t>
  </si>
  <si>
    <t>P8107</t>
  </si>
  <si>
    <t>Meteorologista pleno</t>
  </si>
  <si>
    <t>P8108</t>
  </si>
  <si>
    <t>Meteorologista sênior</t>
  </si>
  <si>
    <t>P8112</t>
  </si>
  <si>
    <t>Motorista de caminhão</t>
  </si>
  <si>
    <t>P8113</t>
  </si>
  <si>
    <t>Motorista de veículo leve</t>
  </si>
  <si>
    <t>P8117</t>
  </si>
  <si>
    <t>Oceanógrafo júnior</t>
  </si>
  <si>
    <t>P8118</t>
  </si>
  <si>
    <t>Oceanógrafo pleno</t>
  </si>
  <si>
    <t>P8119</t>
  </si>
  <si>
    <t>Oceanógrafo sênior</t>
  </si>
  <si>
    <t>P8129</t>
  </si>
  <si>
    <t>Pedagogo júnior</t>
  </si>
  <si>
    <t>P8130</t>
  </si>
  <si>
    <t>Pedagogo pleno</t>
  </si>
  <si>
    <t>P8131</t>
  </si>
  <si>
    <t>Pedagogo sênior</t>
  </si>
  <si>
    <t>P8135</t>
  </si>
  <si>
    <t>Secretária</t>
  </si>
  <si>
    <t>P8139</t>
  </si>
  <si>
    <t>Sondador</t>
  </si>
  <si>
    <t>P8143</t>
  </si>
  <si>
    <t>Técnico ambiental</t>
  </si>
  <si>
    <t>P8147</t>
  </si>
  <si>
    <t>Técnico de obras</t>
  </si>
  <si>
    <t>P8151</t>
  </si>
  <si>
    <t>Técnico de segurança do trabalho</t>
  </si>
  <si>
    <t>P8155</t>
  </si>
  <si>
    <t>Técnico em geoprocessamento</t>
  </si>
  <si>
    <t>P8159</t>
  </si>
  <si>
    <t>Técnico em informática - programador</t>
  </si>
  <si>
    <t>P8163</t>
  </si>
  <si>
    <t>Topógrafo</t>
  </si>
  <si>
    <t>P8167</t>
  </si>
  <si>
    <t>Arquivista júnior</t>
  </si>
  <si>
    <t>P8168</t>
  </si>
  <si>
    <t>Arquivista pleno</t>
  </si>
  <si>
    <t>P8169</t>
  </si>
  <si>
    <t>Arquivista sênior</t>
  </si>
  <si>
    <t>P8173</t>
  </si>
  <si>
    <t>Administrador júnior</t>
  </si>
  <si>
    <t>P8174</t>
  </si>
  <si>
    <t>Administrador pleno</t>
  </si>
  <si>
    <t>P8175</t>
  </si>
  <si>
    <t>Administrador sênior</t>
  </si>
  <si>
    <t>P8180</t>
  </si>
  <si>
    <t>Engenheiro agrimensor júnior</t>
  </si>
  <si>
    <t>P8181</t>
  </si>
  <si>
    <t>Engenheiro agrimensor pleno</t>
  </si>
  <si>
    <t>P8182</t>
  </si>
  <si>
    <t>Engenheiro agrimensor sênior</t>
  </si>
  <si>
    <t>P8183</t>
  </si>
  <si>
    <t>Geógrafo júnior</t>
  </si>
  <si>
    <t>P8184</t>
  </si>
  <si>
    <t>Geógrafo pleno</t>
  </si>
  <si>
    <t>P8185</t>
  </si>
  <si>
    <t>Geógrafo sênior</t>
  </si>
  <si>
    <t>P8186</t>
  </si>
  <si>
    <t>Antropólogo júnior</t>
  </si>
  <si>
    <t>P8187</t>
  </si>
  <si>
    <t>Antropólogo pleno</t>
  </si>
  <si>
    <t>P8188</t>
  </si>
  <si>
    <t>Antropólogo sênior</t>
  </si>
  <si>
    <t>P8189</t>
  </si>
  <si>
    <t>Arqueólogo júnior</t>
  </si>
  <si>
    <t>P8190</t>
  </si>
  <si>
    <t>Arqueólogo pleno</t>
  </si>
  <si>
    <t>P8191</t>
  </si>
  <si>
    <t>Arqueólogo sênior</t>
  </si>
  <si>
    <t>P8192</t>
  </si>
  <si>
    <t>Historiador júnior</t>
  </si>
  <si>
    <t>P8193</t>
  </si>
  <si>
    <t>Historiador pleno</t>
  </si>
  <si>
    <t>P8194</t>
  </si>
  <si>
    <t>Historiador sênior</t>
  </si>
  <si>
    <t>P8195</t>
  </si>
  <si>
    <t>Paleontólogo júnior</t>
  </si>
  <si>
    <t>P8196</t>
  </si>
  <si>
    <t>Paleontólogo pleno</t>
  </si>
  <si>
    <t>P8197</t>
  </si>
  <si>
    <t>Paleontólogo sênior</t>
  </si>
  <si>
    <t>P8198</t>
  </si>
  <si>
    <t>Sociólogo júnior</t>
  </si>
  <si>
    <t>P8199</t>
  </si>
  <si>
    <t>Sociólogo pleno</t>
  </si>
  <si>
    <t>P8200</t>
  </si>
  <si>
    <t>Sociólogo sênior</t>
  </si>
  <si>
    <t>Detalhamento do Fator K</t>
  </si>
  <si>
    <t xml:space="preserve">Os K's foram calculados através de fórmulas estabelecidas pelo Acórdão 1787/2011. Os parâmetros utilizados foram estabelecidos pela Nota Técnica Conjunta nº 01/2012/SIP/SAF da Agência Nacional de Águas. </t>
  </si>
  <si>
    <t>DETALHAMENTO DO FATOR K</t>
  </si>
  <si>
    <t>ES - ENCARGOS SOCIAIS*</t>
  </si>
  <si>
    <t xml:space="preserve"> (Percentual para composição do fator K1 - Equipe Permanente)</t>
  </si>
  <si>
    <t>ESA - ENCARGOS SOCIAIS SOBRE RPA</t>
  </si>
  <si>
    <t>(Percentual para composição do fator K2 - Equipe de Consultores)</t>
  </si>
  <si>
    <t>ARDF - ADMINISTRAÇÃO, RISCO E DESPESAS FINANCEIRAS</t>
  </si>
  <si>
    <t>(Conforme Regime Tributário da Proponente)</t>
  </si>
  <si>
    <t>L - LUCRO</t>
  </si>
  <si>
    <t>DFL - DESPESAS FISCAIS LEGAIS</t>
  </si>
  <si>
    <t>DFL=(PIS+COFINS+ISS)/(1-PIS+COFINS+ISS)</t>
  </si>
  <si>
    <t xml:space="preserve">PIS </t>
  </si>
  <si>
    <t>COFINS</t>
  </si>
  <si>
    <t>ISS</t>
  </si>
  <si>
    <t>K1</t>
  </si>
  <si>
    <t>Permanente</t>
  </si>
  <si>
    <t>K1 = [(1+ES+ARDF)*(1+L)*(1+DFL)]</t>
  </si>
  <si>
    <t>K2</t>
  </si>
  <si>
    <t>Consultores</t>
  </si>
  <si>
    <t>K2 = [(1+ESA+ARDF)*(1+L)*(1+DFL)]</t>
  </si>
  <si>
    <t>K3</t>
  </si>
  <si>
    <t>Serviço de Apoio Técnico</t>
  </si>
  <si>
    <t>K3 = [(1+ARDF)*(1+L)*(1+DFL)]</t>
  </si>
  <si>
    <t>K4</t>
  </si>
  <si>
    <t>Despesas diretas</t>
  </si>
  <si>
    <t>K4 = (1+L)*(1+DFL)</t>
  </si>
  <si>
    <t>Produto 1:</t>
  </si>
  <si>
    <t>Plano de Trabalho</t>
  </si>
  <si>
    <t>Item</t>
  </si>
  <si>
    <t>Data-Base</t>
  </si>
  <si>
    <t>Órgão</t>
  </si>
  <si>
    <t>Descrição</t>
  </si>
  <si>
    <t>Custo unitário 
(R$)</t>
  </si>
  <si>
    <t>Quantitativo</t>
  </si>
  <si>
    <t>Custo total
(R$)</t>
  </si>
  <si>
    <t>Custo total com K 
(R$)</t>
  </si>
  <si>
    <t>Peso
(%)</t>
  </si>
  <si>
    <t>EQUIPE TÉCNICA</t>
  </si>
  <si>
    <t>e)</t>
  </si>
  <si>
    <t>SERVIÇOS DE SONDAGEM</t>
  </si>
  <si>
    <t>4.</t>
  </si>
  <si>
    <t>DESPESAS DIVERSAS</t>
  </si>
  <si>
    <t>R$/dia</t>
  </si>
  <si>
    <t>VALOR TOTAL - Inclusos K's</t>
  </si>
  <si>
    <t>R$</t>
  </si>
  <si>
    <t>Produto 2:</t>
  </si>
  <si>
    <t>Cadastro Técnico</t>
  </si>
  <si>
    <t>Produto 3:</t>
  </si>
  <si>
    <t>Estudo Topográfico</t>
  </si>
  <si>
    <t>Produto 4:</t>
  </si>
  <si>
    <t>Estudo de Concepção</t>
  </si>
  <si>
    <t>Produto 5:</t>
  </si>
  <si>
    <t>Projeto Básico</t>
  </si>
  <si>
    <t>Produto 6:</t>
  </si>
  <si>
    <t>Estudo Geotécnicos</t>
  </si>
  <si>
    <t>Produto 7a:</t>
  </si>
  <si>
    <t>Estudos Ambientais Preliminares</t>
  </si>
  <si>
    <t>Produto 7:</t>
  </si>
  <si>
    <t>Estudos Ambientais Consolidados</t>
  </si>
  <si>
    <t>Produto 8:</t>
  </si>
  <si>
    <t>Projeto Executivo</t>
  </si>
  <si>
    <t>Produto Consolidado</t>
  </si>
  <si>
    <t>CADASTRO TÉCNICO DE REDES DE ESGOTAMENTO SANITÁRIO</t>
  </si>
  <si>
    <t>Observações:</t>
  </si>
  <si>
    <t>1-</t>
  </si>
  <si>
    <t>Os K's foram calculados através de fórmulas estabelecidas pelo Acórdão 1787/2011. Os parâmetros utilizados foram estabelecidos pela Nota Técnica Conjunta nº 01/2012/SIP/SAF da Agência Nacional de Águas.</t>
  </si>
  <si>
    <t>2-</t>
  </si>
  <si>
    <t>A remuneração horária é determinada dividindo-se o valor da remuneração mensal pela carga horária efetivamente trabalhada.</t>
  </si>
  <si>
    <t>3-</t>
  </si>
  <si>
    <t>No valor do veículo já estão inclusos os valores de locação, gasolina, manutenção e pedágio.</t>
  </si>
  <si>
    <t>Custo por produto</t>
  </si>
  <si>
    <t>PRODUTO</t>
  </si>
  <si>
    <t>PERCENTUAL</t>
  </si>
  <si>
    <t>Produto 7.1:</t>
  </si>
  <si>
    <t>Produto 7.2:</t>
  </si>
  <si>
    <t>TOTAL</t>
  </si>
  <si>
    <t>Cronograma físico-financeiro</t>
  </si>
  <si>
    <t xml:space="preserve">CRONOGRAMA </t>
  </si>
  <si>
    <t>ETAPA PRODUTO</t>
  </si>
  <si>
    <t>Repasse</t>
  </si>
  <si>
    <t>Percentual</t>
  </si>
  <si>
    <t>7.1</t>
  </si>
  <si>
    <t>7.2</t>
  </si>
  <si>
    <t>Finalização Contratual</t>
  </si>
  <si>
    <t>Emissão da Ordem de Serviço</t>
  </si>
  <si>
    <t xml:space="preserve">Análise da versão final do produto </t>
  </si>
  <si>
    <t>Elaboração do produto e entrega da minuta</t>
  </si>
  <si>
    <t>Período para pagamento</t>
  </si>
  <si>
    <t xml:space="preserve">Análise e revisão do produto </t>
  </si>
  <si>
    <t>Finalização contratual interna</t>
  </si>
  <si>
    <t>Correção e entrega versão final do produto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</si>
</sst>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#,##0.0"/>
    <numFmt numFmtId="167" formatCode="mmmm\,\ yyyy;@"/>
    <numFmt numFmtId="168" formatCode="#,##0.000"/>
    <numFmt numFmtId="169" formatCode="0.0%"/>
    <numFmt numFmtId="170" formatCode="#,##0.00000"/>
    <numFmt numFmtId="171" formatCode="#,##0.000000"/>
    <numFmt numFmtId="172" formatCode="0.00000"/>
    <numFmt numFmtId="173" formatCode="0.000000"/>
  </numFmts>
  <fonts count="7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Calibri Light"/>
      <family val="2"/>
    </font>
    <font>
      <b/>
      <sz val="11"/>
      <color theme="0"/>
      <name val="Calibri Light"/>
      <family val="2"/>
    </font>
    <font>
      <b/>
      <sz val="11"/>
      <color theme="1" tint="0.14999847407452621"/>
      <name val="Calibri Light"/>
      <family val="2"/>
    </font>
    <font>
      <b/>
      <sz val="12"/>
      <color theme="1" tint="0.14999847407452621"/>
      <name val="Calibri Light"/>
      <family val="2"/>
    </font>
    <font>
      <sz val="12"/>
      <color theme="1" tint="0.14999847407452621"/>
      <name val="Calibri Light"/>
      <family val="2"/>
    </font>
    <font>
      <b/>
      <sz val="16"/>
      <color theme="1" tint="0.14999847407452621"/>
      <name val="Calibri Light"/>
      <family val="2"/>
    </font>
    <font>
      <sz val="16"/>
      <color theme="1" tint="0.14999847407452621"/>
      <name val="Calibri Light"/>
      <family val="2"/>
    </font>
    <font>
      <sz val="11"/>
      <color theme="1" tint="0.14999847407452621"/>
      <name val="Calibri Light"/>
      <family val="2"/>
    </font>
    <font>
      <sz val="10"/>
      <color theme="1" tint="0.14999847407452621"/>
      <name val="Calibri Light"/>
      <family val="2"/>
    </font>
    <font>
      <sz val="9"/>
      <color theme="1" tint="0.14999847407452621"/>
      <name val="Calibri Light"/>
      <family val="2"/>
    </font>
    <font>
      <b/>
      <sz val="10"/>
      <color theme="1" tint="0.14999847407452621"/>
      <name val="Calibri Light"/>
      <family val="2"/>
    </font>
    <font>
      <sz val="8"/>
      <color theme="1" tint="0.14999847407452621"/>
      <name val="Calibri Light"/>
      <family val="2"/>
    </font>
    <font>
      <b/>
      <i/>
      <sz val="12"/>
      <color theme="1" tint="0.14999847407452621"/>
      <name val="Calibri Light"/>
      <family val="2"/>
    </font>
    <font>
      <i/>
      <sz val="11"/>
      <color theme="1" tint="0.14999847407452621"/>
      <name val="Calibri Light"/>
      <family val="2"/>
    </font>
    <font>
      <b/>
      <i/>
      <sz val="11"/>
      <color theme="1" tint="0.14999847407452621"/>
      <name val="Calibri Light"/>
      <family val="2"/>
    </font>
    <font>
      <i/>
      <sz val="10"/>
      <color theme="1" tint="0.14999847407452621"/>
      <name val="Calibri Light"/>
      <family val="2"/>
    </font>
    <font>
      <b/>
      <i/>
      <sz val="10"/>
      <color theme="1" tint="0.14999847407452621"/>
      <name val="Calibri Light"/>
      <family val="2"/>
    </font>
    <font>
      <b/>
      <i/>
      <sz val="10"/>
      <color theme="0"/>
      <name val="Calibri Light"/>
      <family val="2"/>
    </font>
    <font>
      <sz val="12"/>
      <name val="Calibri Light"/>
      <family val="2"/>
    </font>
    <font>
      <b/>
      <sz val="12"/>
      <color theme="0"/>
      <name val="Calibri Light"/>
      <family val="2"/>
    </font>
    <font>
      <i/>
      <sz val="12"/>
      <color theme="1" tint="0.14999847407452621"/>
      <name val="Calibri Light"/>
      <family val="2"/>
    </font>
    <font>
      <b/>
      <sz val="12"/>
      <name val="Calibri Light"/>
      <family val="2"/>
    </font>
    <font>
      <b/>
      <sz val="12"/>
      <color theme="1"/>
      <name val="Calibri Light"/>
      <family val="2"/>
    </font>
    <font>
      <sz val="12"/>
      <name val="Arial"/>
      <family val="2"/>
    </font>
    <font>
      <b/>
      <sz val="11"/>
      <name val="Calibri Light"/>
      <family val="2"/>
    </font>
    <font>
      <b/>
      <sz val="10"/>
      <color theme="1" tint="0.14999847407452621"/>
      <name val="Calibri "/>
    </font>
    <font>
      <sz val="10"/>
      <color theme="1" tint="0.14999847407452621"/>
      <name val="Calibri "/>
    </font>
    <font>
      <b/>
      <sz val="10"/>
      <color theme="0"/>
      <name val="Calibri "/>
    </font>
    <font>
      <b/>
      <sz val="10"/>
      <name val="Calibri "/>
    </font>
    <font>
      <sz val="10"/>
      <name val="Calibri "/>
    </font>
    <font>
      <sz val="10"/>
      <color rgb="FFFF0000"/>
      <name val="Calibri "/>
    </font>
    <font>
      <b/>
      <sz val="10"/>
      <name val="Calibri Light"/>
      <family val="2"/>
    </font>
    <font>
      <sz val="8"/>
      <name val="Arial"/>
      <family val="2"/>
    </font>
    <font>
      <sz val="10"/>
      <name val="Arial"/>
      <family val="2"/>
    </font>
    <font>
      <sz val="10"/>
      <color theme="0"/>
      <name val="Calibri "/>
    </font>
    <font>
      <sz val="8"/>
      <color rgb="FF006699"/>
      <name val="Verdana"/>
      <charset val="1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9"/>
      <color rgb="FFFF0000"/>
      <name val="Calibri Light"/>
      <family val="2"/>
    </font>
    <font>
      <sz val="12"/>
      <color rgb="FF262626"/>
      <name val="Calibri Light"/>
      <family val="2"/>
    </font>
  </fonts>
  <fills count="5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64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/>
      </bottom>
      <diagonal/>
    </border>
    <border>
      <left/>
      <right/>
      <top style="thin">
        <color theme="0"/>
      </top>
      <bottom style="thin">
        <color theme="0" tint="-0.14993743705557422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/>
      <right/>
      <top/>
      <bottom style="thin">
        <color theme="2"/>
      </bottom>
      <diagonal/>
    </border>
    <border>
      <left/>
      <right/>
      <top style="thin">
        <color theme="0" tint="-0.14996795556505021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14996795556505021"/>
      </top>
      <bottom style="thin">
        <color theme="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 style="thin">
        <color theme="2"/>
      </right>
      <top style="thin">
        <color theme="2"/>
      </top>
      <bottom/>
      <diagonal/>
    </border>
  </borders>
  <cellStyleXfs count="80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6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20" borderId="0" applyNumberFormat="0" applyBorder="0" applyAlignment="0" applyProtection="0"/>
    <xf numFmtId="0" fontId="18" fillId="8" borderId="0" applyNumberFormat="0" applyBorder="0" applyAlignment="0" applyProtection="0"/>
    <xf numFmtId="0" fontId="19" fillId="21" borderId="0" applyNumberFormat="0" applyBorder="0" applyAlignment="0" applyProtection="0"/>
    <xf numFmtId="0" fontId="20" fillId="22" borderId="22" applyNumberFormat="0" applyAlignment="0" applyProtection="0"/>
    <xf numFmtId="0" fontId="21" fillId="23" borderId="23" applyNumberFormat="0" applyAlignment="0" applyProtection="0"/>
    <xf numFmtId="0" fontId="22" fillId="0" borderId="24" applyNumberFormat="0" applyFill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3" fillId="30" borderId="22" applyNumberFormat="0" applyAlignment="0" applyProtection="0"/>
    <xf numFmtId="0" fontId="24" fillId="31" borderId="0" applyNumberFormat="0" applyBorder="0" applyAlignment="0" applyProtection="0"/>
    <xf numFmtId="0" fontId="25" fillId="32" borderId="0" applyNumberFormat="0" applyBorder="0" applyAlignment="0" applyProtection="0"/>
    <xf numFmtId="0" fontId="17" fillId="0" borderId="0"/>
    <xf numFmtId="0" fontId="13" fillId="33" borderId="25" applyNumberFormat="0" applyFont="0" applyAlignment="0" applyProtection="0"/>
    <xf numFmtId="9" fontId="4" fillId="0" borderId="0" applyFont="0" applyFill="0" applyBorder="0" applyAlignment="0" applyProtection="0"/>
    <xf numFmtId="0" fontId="26" fillId="22" borderId="26" applyNumberFormat="0" applyAlignment="0" applyProtection="0"/>
    <xf numFmtId="164" fontId="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27" applyNumberFormat="0" applyFill="0" applyAlignment="0" applyProtection="0"/>
    <xf numFmtId="0" fontId="31" fillId="0" borderId="28" applyNumberFormat="0" applyFill="0" applyAlignment="0" applyProtection="0"/>
    <xf numFmtId="0" fontId="32" fillId="0" borderId="29" applyNumberFormat="0" applyFill="0" applyAlignment="0" applyProtection="0"/>
    <xf numFmtId="0" fontId="32" fillId="0" borderId="0" applyNumberFormat="0" applyFill="0" applyBorder="0" applyAlignment="0" applyProtection="0"/>
    <xf numFmtId="0" fontId="33" fillId="0" borderId="30" applyNumberFormat="0" applyFill="0" applyAlignment="0" applyProtection="0"/>
    <xf numFmtId="0" fontId="3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" fillId="0" borderId="0"/>
    <xf numFmtId="0" fontId="1" fillId="0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16" borderId="0" applyNumberFormat="0" applyBorder="0" applyAlignment="0" applyProtection="0"/>
    <xf numFmtId="0" fontId="1" fillId="12" borderId="0" applyNumberFormat="0" applyBorder="0" applyAlignment="0" applyProtection="0"/>
    <xf numFmtId="0" fontId="1" fillId="17" borderId="0" applyNumberFormat="0" applyBorder="0" applyAlignment="0" applyProtection="0"/>
    <xf numFmtId="0" fontId="34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68" fillId="0" borderId="0" applyFont="0" applyFill="0" applyBorder="0" applyAlignment="0" applyProtection="0"/>
  </cellStyleXfs>
  <cellXfs count="549">
    <xf numFmtId="0" fontId="0" fillId="0" borderId="0" xfId="0"/>
    <xf numFmtId="4" fontId="0" fillId="0" borderId="0" xfId="0" applyNumberFormat="1"/>
    <xf numFmtId="4" fontId="6" fillId="0" borderId="0" xfId="0" applyNumberFormat="1" applyFont="1"/>
    <xf numFmtId="1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164" fontId="5" fillId="0" borderId="2" xfId="36" applyFont="1" applyBorder="1" applyAlignment="1">
      <alignment horizontal="center" vertical="center"/>
    </xf>
    <xf numFmtId="165" fontId="5" fillId="0" borderId="2" xfId="36" applyNumberFormat="1" applyFont="1" applyBorder="1" applyAlignment="1">
      <alignment vertical="center"/>
    </xf>
    <xf numFmtId="164" fontId="5" fillId="0" borderId="2" xfId="36" applyFont="1" applyBorder="1" applyAlignment="1">
      <alignment vertical="center"/>
    </xf>
    <xf numFmtId="164" fontId="5" fillId="0" borderId="3" xfId="36" applyFont="1" applyBorder="1" applyAlignment="1">
      <alignment vertical="center"/>
    </xf>
    <xf numFmtId="0" fontId="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vertical="center" wrapText="1"/>
    </xf>
    <xf numFmtId="164" fontId="6" fillId="9" borderId="0" xfId="0" applyNumberFormat="1" applyFont="1" applyFill="1" applyAlignment="1">
      <alignment vertical="center" wrapText="1"/>
    </xf>
    <xf numFmtId="164" fontId="5" fillId="0" borderId="0" xfId="36" applyFont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4" fontId="10" fillId="9" borderId="0" xfId="0" applyNumberFormat="1" applyFont="1" applyFill="1" applyAlignment="1">
      <alignment vertical="center" wrapText="1"/>
    </xf>
    <xf numFmtId="0" fontId="10" fillId="0" borderId="4" xfId="0" applyFont="1" applyBorder="1" applyAlignment="1">
      <alignment horizontal="center"/>
    </xf>
    <xf numFmtId="1" fontId="6" fillId="0" borderId="2" xfId="0" applyNumberFormat="1" applyFont="1" applyBorder="1" applyAlignment="1">
      <alignment horizontal="center" vertical="center"/>
    </xf>
    <xf numFmtId="165" fontId="6" fillId="0" borderId="2" xfId="36" applyNumberFormat="1" applyFont="1" applyBorder="1" applyAlignment="1">
      <alignment horizontal="center" vertical="center"/>
    </xf>
    <xf numFmtId="164" fontId="6" fillId="0" borderId="2" xfId="36" applyFont="1" applyBorder="1" applyAlignment="1">
      <alignment vertical="center"/>
    </xf>
    <xf numFmtId="164" fontId="6" fillId="0" borderId="3" xfId="36" applyFont="1" applyBorder="1" applyAlignment="1">
      <alignment horizontal="justify" vertical="center"/>
    </xf>
    <xf numFmtId="0" fontId="5" fillId="0" borderId="0" xfId="0" applyFont="1" applyAlignment="1">
      <alignment horizontal="center" vertical="center"/>
    </xf>
    <xf numFmtId="1" fontId="6" fillId="0" borderId="2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5" fillId="0" borderId="5" xfId="0" applyNumberFormat="1" applyFont="1" applyBorder="1"/>
    <xf numFmtId="4" fontId="5" fillId="0" borderId="6" xfId="0" applyNumberFormat="1" applyFont="1" applyBorder="1"/>
    <xf numFmtId="4" fontId="5" fillId="0" borderId="7" xfId="0" applyNumberFormat="1" applyFont="1" applyBorder="1"/>
    <xf numFmtId="4" fontId="0" fillId="0" borderId="7" xfId="0" applyNumberFormat="1" applyBorder="1"/>
    <xf numFmtId="1" fontId="7" fillId="0" borderId="2" xfId="0" applyNumberFormat="1" applyFont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9" borderId="10" xfId="0" applyFont="1" applyFill="1" applyBorder="1" applyAlignment="1">
      <alignment horizontal="center"/>
    </xf>
    <xf numFmtId="3" fontId="10" fillId="9" borderId="11" xfId="0" applyNumberFormat="1" applyFont="1" applyFill="1" applyBorder="1" applyAlignment="1">
      <alignment horizontal="center"/>
    </xf>
    <xf numFmtId="3" fontId="10" fillId="9" borderId="12" xfId="0" applyNumberFormat="1" applyFont="1" applyFill="1" applyBorder="1" applyAlignment="1">
      <alignment horizontal="center"/>
    </xf>
    <xf numFmtId="0" fontId="14" fillId="0" borderId="0" xfId="0" applyFont="1" applyAlignment="1">
      <alignment vertical="center"/>
    </xf>
    <xf numFmtId="166" fontId="15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0" fillId="0" borderId="0" xfId="0" applyNumberFormat="1" applyFont="1" applyAlignment="1">
      <alignment vertical="center"/>
    </xf>
    <xf numFmtId="4" fontId="5" fillId="0" borderId="0" xfId="0" applyNumberFormat="1" applyFont="1"/>
    <xf numFmtId="4" fontId="5" fillId="10" borderId="0" xfId="0" applyNumberFormat="1" applyFont="1" applyFill="1"/>
    <xf numFmtId="4" fontId="5" fillId="10" borderId="6" xfId="0" applyNumberFormat="1" applyFont="1" applyFill="1" applyBorder="1"/>
    <xf numFmtId="0" fontId="5" fillId="0" borderId="13" xfId="0" applyFont="1" applyBorder="1"/>
    <xf numFmtId="0" fontId="5" fillId="0" borderId="14" xfId="0" applyFont="1" applyBorder="1"/>
    <xf numFmtId="0" fontId="5" fillId="10" borderId="13" xfId="0" applyFont="1" applyFill="1" applyBorder="1"/>
    <xf numFmtId="4" fontId="5" fillId="10" borderId="15" xfId="0" applyNumberFormat="1" applyFont="1" applyFill="1" applyBorder="1"/>
    <xf numFmtId="0" fontId="12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39" fillId="0" borderId="0" xfId="0" applyFont="1"/>
    <xf numFmtId="0" fontId="41" fillId="0" borderId="0" xfId="0" applyFont="1"/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justify" vertical="top" wrapText="1"/>
    </xf>
    <xf numFmtId="0" fontId="39" fillId="0" borderId="0" xfId="0" applyFont="1" applyAlignment="1">
      <alignment vertical="center" wrapText="1"/>
    </xf>
    <xf numFmtId="0" fontId="38" fillId="0" borderId="31" xfId="45" applyFont="1" applyBorder="1" applyAlignment="1">
      <alignment horizontal="left" vertical="center"/>
    </xf>
    <xf numFmtId="0" fontId="39" fillId="0" borderId="31" xfId="45" applyFont="1" applyBorder="1"/>
    <xf numFmtId="4" fontId="39" fillId="0" borderId="31" xfId="45" applyNumberFormat="1" applyFont="1" applyBorder="1" applyAlignment="1">
      <alignment vertical="center"/>
    </xf>
    <xf numFmtId="0" fontId="38" fillId="0" borderId="31" xfId="45" applyFont="1" applyBorder="1" applyAlignment="1">
      <alignment horizontal="right" vertical="center"/>
    </xf>
    <xf numFmtId="14" fontId="39" fillId="0" borderId="0" xfId="45" applyNumberFormat="1" applyFont="1" applyAlignment="1">
      <alignment horizontal="center" vertical="center"/>
    </xf>
    <xf numFmtId="0" fontId="39" fillId="0" borderId="31" xfId="45" applyFont="1" applyBorder="1" applyAlignment="1">
      <alignment horizontal="left" vertical="center"/>
    </xf>
    <xf numFmtId="4" fontId="38" fillId="0" borderId="31" xfId="45" applyNumberFormat="1" applyFont="1" applyBorder="1" applyAlignment="1">
      <alignment horizontal="right" vertical="center"/>
    </xf>
    <xf numFmtId="14" fontId="38" fillId="0" borderId="31" xfId="45" applyNumberFormat="1" applyFont="1" applyBorder="1" applyAlignment="1">
      <alignment horizontal="center" vertical="center"/>
    </xf>
    <xf numFmtId="4" fontId="38" fillId="0" borderId="31" xfId="45" applyNumberFormat="1" applyFont="1" applyBorder="1" applyAlignment="1">
      <alignment vertical="center"/>
    </xf>
    <xf numFmtId="0" fontId="37" fillId="0" borderId="0" xfId="0" applyFont="1" applyAlignment="1">
      <alignment vertical="center"/>
    </xf>
    <xf numFmtId="0" fontId="42" fillId="0" borderId="0" xfId="0" applyFo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38" fillId="0" borderId="0" xfId="0" applyFont="1" applyAlignment="1">
      <alignment horizontal="center" vertical="center" wrapText="1"/>
    </xf>
    <xf numFmtId="0" fontId="39" fillId="0" borderId="0" xfId="51" applyFont="1"/>
    <xf numFmtId="0" fontId="43" fillId="0" borderId="0" xfId="0" applyFont="1"/>
    <xf numFmtId="0" fontId="36" fillId="38" borderId="37" xfId="0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38" fillId="0" borderId="0" xfId="45" applyFont="1" applyAlignment="1">
      <alignment horizontal="left" vertical="center"/>
    </xf>
    <xf numFmtId="0" fontId="39" fillId="0" borderId="0" xfId="45" applyFont="1"/>
    <xf numFmtId="0" fontId="38" fillId="0" borderId="0" xfId="45" applyFont="1" applyAlignment="1">
      <alignment horizontal="right" vertical="center"/>
    </xf>
    <xf numFmtId="0" fontId="39" fillId="0" borderId="0" xfId="45" applyFont="1" applyAlignment="1">
      <alignment horizontal="left" vertical="center"/>
    </xf>
    <xf numFmtId="0" fontId="39" fillId="0" borderId="0" xfId="49" applyFont="1" applyAlignment="1">
      <alignment horizontal="center" vertical="center"/>
    </xf>
    <xf numFmtId="3" fontId="39" fillId="0" borderId="0" xfId="49" applyNumberFormat="1" applyFont="1" applyAlignment="1">
      <alignment horizontal="left" vertical="center"/>
    </xf>
    <xf numFmtId="0" fontId="39" fillId="0" borderId="0" xfId="49" applyFont="1" applyAlignment="1">
      <alignment horizontal="left" vertical="center"/>
    </xf>
    <xf numFmtId="14" fontId="39" fillId="0" borderId="31" xfId="45" applyNumberFormat="1" applyFont="1" applyBorder="1" applyAlignment="1">
      <alignment horizontal="left" vertical="center"/>
    </xf>
    <xf numFmtId="0" fontId="39" fillId="0" borderId="0" xfId="49" applyFont="1"/>
    <xf numFmtId="4" fontId="38" fillId="0" borderId="0" xfId="45" applyNumberFormat="1" applyFont="1" applyAlignment="1">
      <alignment horizontal="right" vertical="center"/>
    </xf>
    <xf numFmtId="4" fontId="39" fillId="0" borderId="0" xfId="45" applyNumberFormat="1" applyFont="1" applyAlignment="1">
      <alignment vertical="center"/>
    </xf>
    <xf numFmtId="4" fontId="38" fillId="0" borderId="0" xfId="45" applyNumberFormat="1" applyFont="1" applyAlignment="1">
      <alignment vertical="center"/>
    </xf>
    <xf numFmtId="0" fontId="39" fillId="0" borderId="0" xfId="45" applyFont="1" applyAlignment="1">
      <alignment vertical="center"/>
    </xf>
    <xf numFmtId="0" fontId="39" fillId="0" borderId="0" xfId="45" applyFont="1" applyAlignment="1">
      <alignment vertical="top"/>
    </xf>
    <xf numFmtId="4" fontId="39" fillId="0" borderId="0" xfId="45" applyNumberFormat="1" applyFont="1" applyAlignment="1">
      <alignment vertical="top"/>
    </xf>
    <xf numFmtId="164" fontId="38" fillId="0" borderId="0" xfId="45" applyNumberFormat="1" applyFont="1" applyAlignment="1">
      <alignment horizontal="center" vertical="center"/>
    </xf>
    <xf numFmtId="1" fontId="38" fillId="0" borderId="0" xfId="45" applyNumberFormat="1" applyFont="1" applyAlignment="1">
      <alignment horizontal="center" vertical="center"/>
    </xf>
    <xf numFmtId="43" fontId="38" fillId="0" borderId="0" xfId="47" applyNumberFormat="1" applyFont="1" applyAlignment="1">
      <alignment horizontal="center" vertical="center"/>
    </xf>
    <xf numFmtId="0" fontId="47" fillId="0" borderId="0" xfId="45" applyFont="1" applyAlignment="1">
      <alignment horizontal="left" vertical="center"/>
    </xf>
    <xf numFmtId="0" fontId="38" fillId="0" borderId="0" xfId="45" applyFont="1" applyAlignment="1">
      <alignment vertical="center"/>
    </xf>
    <xf numFmtId="0" fontId="39" fillId="0" borderId="0" xfId="45" applyFont="1" applyAlignment="1">
      <alignment horizontal="right"/>
    </xf>
    <xf numFmtId="0" fontId="39" fillId="0" borderId="0" xfId="45" applyFont="1" applyAlignment="1">
      <alignment horizontal="right" vertical="center"/>
    </xf>
    <xf numFmtId="0" fontId="38" fillId="0" borderId="0" xfId="45" applyFont="1" applyAlignment="1">
      <alignment horizontal="right"/>
    </xf>
    <xf numFmtId="0" fontId="39" fillId="0" borderId="0" xfId="45" applyFont="1" applyAlignment="1">
      <alignment horizontal="center"/>
    </xf>
    <xf numFmtId="0" fontId="36" fillId="38" borderId="0" xfId="45" applyFont="1" applyFill="1" applyAlignment="1">
      <alignment horizontal="right" vertical="center" wrapText="1"/>
    </xf>
    <xf numFmtId="0" fontId="36" fillId="38" borderId="0" xfId="45" applyFont="1" applyFill="1" applyAlignment="1">
      <alignment vertical="center" wrapText="1"/>
    </xf>
    <xf numFmtId="1" fontId="42" fillId="0" borderId="0" xfId="45" applyNumberFormat="1" applyFont="1" applyAlignment="1">
      <alignment horizontal="center" vertical="center"/>
    </xf>
    <xf numFmtId="0" fontId="42" fillId="0" borderId="0" xfId="45" applyFont="1" applyAlignment="1">
      <alignment horizontal="left" vertical="center"/>
    </xf>
    <xf numFmtId="0" fontId="42" fillId="0" borderId="0" xfId="45" applyFont="1" applyAlignment="1">
      <alignment vertical="center"/>
    </xf>
    <xf numFmtId="0" fontId="42" fillId="0" borderId="0" xfId="45" applyFont="1" applyAlignment="1">
      <alignment horizontal="right"/>
    </xf>
    <xf numFmtId="10" fontId="42" fillId="0" borderId="0" xfId="46" applyNumberFormat="1" applyFont="1" applyAlignment="1">
      <alignment horizontal="left" vertical="center"/>
    </xf>
    <xf numFmtId="4" fontId="42" fillId="0" borderId="0" xfId="45" applyNumberFormat="1" applyFont="1" applyAlignment="1">
      <alignment vertical="center"/>
    </xf>
    <xf numFmtId="43" fontId="42" fillId="0" borderId="0" xfId="47" applyNumberFormat="1" applyFont="1" applyAlignment="1">
      <alignment vertical="center"/>
    </xf>
    <xf numFmtId="1" fontId="37" fillId="36" borderId="0" xfId="45" applyNumberFormat="1" applyFont="1" applyFill="1" applyAlignment="1">
      <alignment horizontal="center" vertical="center"/>
    </xf>
    <xf numFmtId="0" fontId="37" fillId="36" borderId="0" xfId="45" applyFont="1" applyFill="1" applyAlignment="1">
      <alignment horizontal="left" vertical="center"/>
    </xf>
    <xf numFmtId="0" fontId="49" fillId="36" borderId="0" xfId="45" applyFont="1" applyFill="1" applyAlignment="1">
      <alignment horizontal="left" vertical="center"/>
    </xf>
    <xf numFmtId="0" fontId="37" fillId="36" borderId="0" xfId="45" applyFont="1" applyFill="1" applyAlignment="1">
      <alignment horizontal="right"/>
    </xf>
    <xf numFmtId="43" fontId="37" fillId="36" borderId="0" xfId="47" applyNumberFormat="1" applyFont="1" applyFill="1" applyAlignment="1">
      <alignment horizontal="center" vertical="center"/>
    </xf>
    <xf numFmtId="4" fontId="37" fillId="36" borderId="0" xfId="45" applyNumberFormat="1" applyFont="1" applyFill="1" applyAlignment="1">
      <alignment vertical="center"/>
    </xf>
    <xf numFmtId="4" fontId="37" fillId="36" borderId="0" xfId="46" applyNumberFormat="1" applyFont="1" applyFill="1" applyAlignment="1">
      <alignment vertical="center"/>
    </xf>
    <xf numFmtId="0" fontId="43" fillId="0" borderId="0" xfId="45" applyFont="1" applyAlignment="1">
      <alignment vertical="center"/>
    </xf>
    <xf numFmtId="0" fontId="44" fillId="0" borderId="0" xfId="45" applyFont="1" applyAlignment="1">
      <alignment vertical="center"/>
    </xf>
    <xf numFmtId="0" fontId="44" fillId="0" borderId="0" xfId="45" applyFont="1"/>
    <xf numFmtId="0" fontId="44" fillId="0" borderId="0" xfId="45" applyFont="1" applyAlignment="1">
      <alignment horizontal="right"/>
    </xf>
    <xf numFmtId="0" fontId="44" fillId="0" borderId="0" xfId="45" applyFont="1" applyAlignment="1">
      <alignment horizontal="center" vertical="top"/>
    </xf>
    <xf numFmtId="0" fontId="45" fillId="35" borderId="0" xfId="45" applyFont="1" applyFill="1" applyAlignment="1">
      <alignment horizontal="center" vertical="center"/>
    </xf>
    <xf numFmtId="0" fontId="45" fillId="35" borderId="0" xfId="45" applyFont="1" applyFill="1" applyAlignment="1">
      <alignment horizontal="left" vertical="center"/>
    </xf>
    <xf numFmtId="0" fontId="45" fillId="35" borderId="0" xfId="45" applyFont="1" applyFill="1" applyAlignment="1">
      <alignment horizontal="right" vertical="center"/>
    </xf>
    <xf numFmtId="4" fontId="43" fillId="34" borderId="0" xfId="45" applyNumberFormat="1" applyFont="1" applyFill="1" applyAlignment="1">
      <alignment horizontal="center" vertical="center"/>
    </xf>
    <xf numFmtId="0" fontId="43" fillId="0" borderId="0" xfId="45" applyFont="1" applyAlignment="1">
      <alignment horizontal="center" vertical="center"/>
    </xf>
    <xf numFmtId="0" fontId="43" fillId="0" borderId="0" xfId="45" applyFont="1" applyAlignment="1">
      <alignment horizontal="justify" vertical="center" wrapText="1"/>
    </xf>
    <xf numFmtId="2" fontId="43" fillId="0" borderId="0" xfId="45" applyNumberFormat="1" applyFont="1" applyAlignment="1">
      <alignment horizontal="right" vertical="center"/>
    </xf>
    <xf numFmtId="4" fontId="43" fillId="0" borderId="0" xfId="45" applyNumberFormat="1" applyFont="1" applyAlignment="1">
      <alignment vertical="center"/>
    </xf>
    <xf numFmtId="3" fontId="43" fillId="0" borderId="0" xfId="45" applyNumberFormat="1" applyFont="1" applyAlignment="1">
      <alignment horizontal="center" vertical="center"/>
    </xf>
    <xf numFmtId="4" fontId="43" fillId="34" borderId="0" xfId="48" applyNumberFormat="1" applyFont="1" applyFill="1" applyAlignment="1">
      <alignment horizontal="right" vertical="center"/>
    </xf>
    <xf numFmtId="3" fontId="43" fillId="34" borderId="0" xfId="48" applyNumberFormat="1" applyFont="1" applyFill="1" applyAlignment="1">
      <alignment horizontal="center" vertical="center"/>
    </xf>
    <xf numFmtId="1" fontId="43" fillId="34" borderId="0" xfId="45" applyNumberFormat="1" applyFont="1" applyFill="1" applyAlignment="1">
      <alignment vertical="center"/>
    </xf>
    <xf numFmtId="1" fontId="43" fillId="34" borderId="0" xfId="45" applyNumberFormat="1" applyFont="1" applyFill="1" applyAlignment="1">
      <alignment horizontal="center" vertical="center"/>
    </xf>
    <xf numFmtId="4" fontId="43" fillId="34" borderId="0" xfId="48" applyNumberFormat="1" applyFont="1" applyFill="1" applyAlignment="1">
      <alignment horizontal="center" vertical="center"/>
    </xf>
    <xf numFmtId="4" fontId="43" fillId="34" borderId="0" xfId="45" applyNumberFormat="1" applyFont="1" applyFill="1" applyAlignment="1">
      <alignment horizontal="justify" vertical="center"/>
    </xf>
    <xf numFmtId="0" fontId="45" fillId="35" borderId="0" xfId="45" applyFont="1" applyFill="1" applyAlignment="1">
      <alignment vertical="center"/>
    </xf>
    <xf numFmtId="4" fontId="45" fillId="35" borderId="0" xfId="45" applyNumberFormat="1" applyFont="1" applyFill="1" applyAlignment="1">
      <alignment vertical="center"/>
    </xf>
    <xf numFmtId="4" fontId="43" fillId="34" borderId="0" xfId="45" applyNumberFormat="1" applyFont="1" applyFill="1" applyAlignment="1">
      <alignment vertical="center"/>
    </xf>
    <xf numFmtId="0" fontId="45" fillId="0" borderId="0" xfId="45" applyFont="1" applyAlignment="1">
      <alignment horizontal="justify" vertical="center" wrapText="1"/>
    </xf>
    <xf numFmtId="0" fontId="43" fillId="0" borderId="0" xfId="45" applyFont="1" applyAlignment="1">
      <alignment horizontal="right" vertical="center"/>
    </xf>
    <xf numFmtId="4" fontId="45" fillId="0" borderId="0" xfId="45" applyNumberFormat="1" applyFont="1" applyAlignment="1">
      <alignment vertical="center"/>
    </xf>
    <xf numFmtId="4" fontId="45" fillId="35" borderId="0" xfId="45" applyNumberFormat="1" applyFont="1" applyFill="1" applyAlignment="1">
      <alignment horizontal="right" vertical="center"/>
    </xf>
    <xf numFmtId="0" fontId="45" fillId="35" borderId="32" xfId="45" applyFont="1" applyFill="1" applyBorder="1" applyAlignment="1">
      <alignment horizontal="center" vertical="center"/>
    </xf>
    <xf numFmtId="0" fontId="45" fillId="35" borderId="32" xfId="45" applyFont="1" applyFill="1" applyBorder="1" applyAlignment="1">
      <alignment horizontal="left" vertical="center"/>
    </xf>
    <xf numFmtId="0" fontId="45" fillId="35" borderId="32" xfId="45" applyFont="1" applyFill="1" applyBorder="1" applyAlignment="1">
      <alignment horizontal="right" vertical="center"/>
    </xf>
    <xf numFmtId="0" fontId="35" fillId="40" borderId="37" xfId="45" applyFont="1" applyFill="1" applyBorder="1" applyAlignment="1">
      <alignment horizontal="center" vertical="center"/>
    </xf>
    <xf numFmtId="0" fontId="35" fillId="40" borderId="37" xfId="45" applyFont="1" applyFill="1" applyBorder="1" applyAlignment="1">
      <alignment vertical="center"/>
    </xf>
    <xf numFmtId="0" fontId="35" fillId="40" borderId="37" xfId="45" applyFont="1" applyFill="1" applyBorder="1" applyAlignment="1">
      <alignment horizontal="right" vertical="center"/>
    </xf>
    <xf numFmtId="0" fontId="39" fillId="0" borderId="0" xfId="45" applyFont="1" applyAlignment="1">
      <alignment horizontal="center" vertical="center"/>
    </xf>
    <xf numFmtId="4" fontId="43" fillId="0" borderId="0" xfId="45" applyNumberFormat="1" applyFont="1" applyAlignment="1">
      <alignment horizontal="center" vertical="center"/>
    </xf>
    <xf numFmtId="0" fontId="44" fillId="0" borderId="0" xfId="45" applyFont="1" applyAlignment="1">
      <alignment horizontal="center"/>
    </xf>
    <xf numFmtId="0" fontId="39" fillId="0" borderId="0" xfId="49" applyFont="1" applyAlignment="1">
      <alignment vertical="center"/>
    </xf>
    <xf numFmtId="10" fontId="50" fillId="34" borderId="0" xfId="46" applyNumberFormat="1" applyFont="1" applyFill="1" applyAlignment="1">
      <alignment horizontal="right" vertical="center"/>
    </xf>
    <xf numFmtId="10" fontId="50" fillId="0" borderId="0" xfId="46" applyNumberFormat="1" applyFont="1" applyAlignment="1">
      <alignment horizontal="right" vertical="center"/>
    </xf>
    <xf numFmtId="10" fontId="51" fillId="0" borderId="0" xfId="46" applyNumberFormat="1" applyFont="1" applyAlignment="1">
      <alignment horizontal="right" vertical="center"/>
    </xf>
    <xf numFmtId="0" fontId="39" fillId="0" borderId="0" xfId="49" applyFont="1" applyAlignment="1">
      <alignment horizontal="justify"/>
    </xf>
    <xf numFmtId="0" fontId="53" fillId="0" borderId="0" xfId="0" applyFont="1"/>
    <xf numFmtId="0" fontId="53" fillId="0" borderId="0" xfId="0" applyFont="1" applyAlignment="1">
      <alignment vertical="center"/>
    </xf>
    <xf numFmtId="14" fontId="39" fillId="0" borderId="0" xfId="45" applyNumberFormat="1" applyFont="1" applyAlignment="1">
      <alignment vertical="center"/>
    </xf>
    <xf numFmtId="4" fontId="39" fillId="0" borderId="0" xfId="0" applyNumberFormat="1" applyFont="1" applyAlignment="1">
      <alignment vertical="center"/>
    </xf>
    <xf numFmtId="0" fontId="42" fillId="34" borderId="39" xfId="51" applyFont="1" applyFill="1" applyBorder="1" applyAlignment="1">
      <alignment vertical="center"/>
    </xf>
    <xf numFmtId="0" fontId="42" fillId="34" borderId="39" xfId="51" applyFont="1" applyFill="1" applyBorder="1" applyAlignment="1">
      <alignment horizontal="center" vertical="center"/>
    </xf>
    <xf numFmtId="0" fontId="42" fillId="34" borderId="39" xfId="45" applyFont="1" applyFill="1" applyBorder="1" applyAlignment="1">
      <alignment horizontal="left" vertical="center"/>
    </xf>
    <xf numFmtId="0" fontId="42" fillId="34" borderId="39" xfId="45" applyFont="1" applyFill="1" applyBorder="1" applyAlignment="1">
      <alignment horizontal="right"/>
    </xf>
    <xf numFmtId="43" fontId="42" fillId="34" borderId="39" xfId="47" applyNumberFormat="1" applyFont="1" applyFill="1" applyBorder="1" applyAlignment="1">
      <alignment horizontal="left" vertical="center"/>
    </xf>
    <xf numFmtId="4" fontId="42" fillId="34" borderId="39" xfId="45" applyNumberFormat="1" applyFont="1" applyFill="1" applyBorder="1" applyAlignment="1">
      <alignment vertical="center"/>
    </xf>
    <xf numFmtId="10" fontId="42" fillId="34" borderId="39" xfId="46" applyNumberFormat="1" applyFont="1" applyFill="1" applyBorder="1" applyAlignment="1">
      <alignment vertical="center"/>
    </xf>
    <xf numFmtId="0" fontId="42" fillId="34" borderId="39" xfId="45" applyFont="1" applyFill="1" applyBorder="1" applyAlignment="1">
      <alignment vertical="center"/>
    </xf>
    <xf numFmtId="0" fontId="48" fillId="34" borderId="39" xfId="45" applyFont="1" applyFill="1" applyBorder="1" applyAlignment="1">
      <alignment horizontal="left" vertical="center"/>
    </xf>
    <xf numFmtId="43" fontId="42" fillId="34" borderId="39" xfId="47" applyNumberFormat="1" applyFont="1" applyFill="1" applyBorder="1" applyAlignment="1">
      <alignment vertical="center"/>
    </xf>
    <xf numFmtId="0" fontId="43" fillId="34" borderId="40" xfId="45" applyFont="1" applyFill="1" applyBorder="1" applyAlignment="1">
      <alignment horizontal="center" vertical="center"/>
    </xf>
    <xf numFmtId="4" fontId="43" fillId="34" borderId="40" xfId="45" applyNumberFormat="1" applyFont="1" applyFill="1" applyBorder="1" applyAlignment="1">
      <alignment horizontal="center" vertical="center"/>
    </xf>
    <xf numFmtId="0" fontId="43" fillId="34" borderId="40" xfId="45" applyFont="1" applyFill="1" applyBorder="1" applyAlignment="1">
      <alignment horizontal="justify" vertical="center" wrapText="1"/>
    </xf>
    <xf numFmtId="4" fontId="43" fillId="34" borderId="40" xfId="45" applyNumberFormat="1" applyFont="1" applyFill="1" applyBorder="1" applyAlignment="1">
      <alignment horizontal="right" vertical="center"/>
    </xf>
    <xf numFmtId="0" fontId="43" fillId="34" borderId="39" xfId="45" applyFont="1" applyFill="1" applyBorder="1" applyAlignment="1">
      <alignment horizontal="center" vertical="center"/>
    </xf>
    <xf numFmtId="4" fontId="43" fillId="34" borderId="39" xfId="45" applyNumberFormat="1" applyFont="1" applyFill="1" applyBorder="1" applyAlignment="1">
      <alignment horizontal="center" vertical="center"/>
    </xf>
    <xf numFmtId="1" fontId="43" fillId="34" borderId="40" xfId="45" applyNumberFormat="1" applyFont="1" applyFill="1" applyBorder="1" applyAlignment="1">
      <alignment horizontal="center" vertical="center" wrapText="1"/>
    </xf>
    <xf numFmtId="4" fontId="43" fillId="34" borderId="40" xfId="45" applyNumberFormat="1" applyFont="1" applyFill="1" applyBorder="1" applyAlignment="1">
      <alignment horizontal="left" vertical="center" wrapText="1"/>
    </xf>
    <xf numFmtId="3" fontId="43" fillId="34" borderId="40" xfId="48" applyNumberFormat="1" applyFont="1" applyFill="1" applyBorder="1" applyAlignment="1">
      <alignment horizontal="center" vertical="center"/>
    </xf>
    <xf numFmtId="1" fontId="43" fillId="34" borderId="40" xfId="45" applyNumberFormat="1" applyFont="1" applyFill="1" applyBorder="1" applyAlignment="1">
      <alignment vertical="center"/>
    </xf>
    <xf numFmtId="1" fontId="43" fillId="34" borderId="40" xfId="45" applyNumberFormat="1" applyFont="1" applyFill="1" applyBorder="1" applyAlignment="1">
      <alignment horizontal="center" vertical="center"/>
    </xf>
    <xf numFmtId="1" fontId="43" fillId="34" borderId="39" xfId="45" applyNumberFormat="1" applyFont="1" applyFill="1" applyBorder="1" applyAlignment="1">
      <alignment horizontal="center" vertical="center"/>
    </xf>
    <xf numFmtId="10" fontId="50" fillId="34" borderId="40" xfId="46" applyNumberFormat="1" applyFont="1" applyFill="1" applyBorder="1" applyAlignment="1">
      <alignment horizontal="right" vertical="center"/>
    </xf>
    <xf numFmtId="10" fontId="50" fillId="34" borderId="39" xfId="46" applyNumberFormat="1" applyFont="1" applyFill="1" applyBorder="1" applyAlignment="1">
      <alignment horizontal="right" vertical="center"/>
    </xf>
    <xf numFmtId="0" fontId="39" fillId="34" borderId="40" xfId="49" applyFont="1" applyFill="1" applyBorder="1" applyAlignment="1">
      <alignment horizontal="center" vertical="center"/>
    </xf>
    <xf numFmtId="4" fontId="38" fillId="0" borderId="0" xfId="46" applyNumberFormat="1" applyFont="1" applyAlignment="1">
      <alignment horizontal="right" vertical="center"/>
    </xf>
    <xf numFmtId="0" fontId="55" fillId="34" borderId="40" xfId="0" applyFont="1" applyFill="1" applyBorder="1" applyAlignment="1">
      <alignment horizontal="left" vertical="center" wrapText="1"/>
    </xf>
    <xf numFmtId="0" fontId="39" fillId="34" borderId="41" xfId="0" applyFont="1" applyFill="1" applyBorder="1" applyAlignment="1">
      <alignment horizontal="left" vertical="center" wrapText="1"/>
    </xf>
    <xf numFmtId="0" fontId="39" fillId="34" borderId="40" xfId="0" applyFont="1" applyFill="1" applyBorder="1" applyAlignment="1">
      <alignment horizontal="left" wrapText="1"/>
    </xf>
    <xf numFmtId="0" fontId="39" fillId="34" borderId="0" xfId="0" applyFont="1" applyFill="1" applyAlignment="1">
      <alignment horizontal="left" wrapText="1"/>
    </xf>
    <xf numFmtId="0" fontId="37" fillId="35" borderId="32" xfId="0" applyFont="1" applyFill="1" applyBorder="1" applyAlignment="1">
      <alignment horizontal="center" vertical="center" wrapText="1"/>
    </xf>
    <xf numFmtId="0" fontId="58" fillId="0" borderId="0" xfId="0" applyFont="1"/>
    <xf numFmtId="0" fontId="39" fillId="34" borderId="41" xfId="0" applyFont="1" applyFill="1" applyBorder="1" applyAlignment="1">
      <alignment horizontal="center" vertical="center" wrapText="1"/>
    </xf>
    <xf numFmtId="0" fontId="39" fillId="34" borderId="41" xfId="0" applyFont="1" applyFill="1" applyBorder="1" applyAlignment="1">
      <alignment horizontal="left" vertical="center"/>
    </xf>
    <xf numFmtId="4" fontId="39" fillId="34" borderId="41" xfId="0" applyNumberFormat="1" applyFont="1" applyFill="1" applyBorder="1" applyAlignment="1">
      <alignment horizontal="center" vertical="center" wrapText="1"/>
    </xf>
    <xf numFmtId="10" fontId="39" fillId="34" borderId="41" xfId="34" applyNumberFormat="1" applyFont="1" applyFill="1" applyBorder="1" applyAlignment="1">
      <alignment horizontal="center" vertical="center" wrapText="1"/>
    </xf>
    <xf numFmtId="10" fontId="57" fillId="44" borderId="41" xfId="34" applyNumberFormat="1" applyFont="1" applyFill="1" applyBorder="1" applyAlignment="1">
      <alignment horizontal="center" vertical="center" wrapText="1"/>
    </xf>
    <xf numFmtId="10" fontId="57" fillId="34" borderId="41" xfId="34" applyNumberFormat="1" applyFont="1" applyFill="1" applyBorder="1" applyAlignment="1">
      <alignment horizontal="center" vertical="center" wrapText="1"/>
    </xf>
    <xf numFmtId="4" fontId="39" fillId="34" borderId="41" xfId="34" applyNumberFormat="1" applyFont="1" applyFill="1" applyBorder="1" applyAlignment="1">
      <alignment horizontal="center" vertical="center" wrapText="1"/>
    </xf>
    <xf numFmtId="10" fontId="57" fillId="44" borderId="0" xfId="34" applyNumberFormat="1" applyFont="1" applyFill="1" applyAlignment="1">
      <alignment horizontal="center" vertical="center" wrapText="1"/>
    </xf>
    <xf numFmtId="0" fontId="56" fillId="43" borderId="0" xfId="0" applyFont="1" applyFill="1" applyAlignment="1">
      <alignment horizontal="center" vertical="center" wrapText="1"/>
    </xf>
    <xf numFmtId="0" fontId="56" fillId="45" borderId="0" xfId="0" applyFont="1" applyFill="1" applyAlignment="1">
      <alignment horizontal="center" vertical="center" wrapText="1"/>
    </xf>
    <xf numFmtId="0" fontId="53" fillId="41" borderId="0" xfId="0" applyFont="1" applyFill="1" applyAlignment="1">
      <alignment vertical="center"/>
    </xf>
    <xf numFmtId="0" fontId="54" fillId="42" borderId="0" xfId="0" applyFont="1" applyFill="1" applyAlignment="1">
      <alignment horizontal="center" vertical="center" wrapText="1"/>
    </xf>
    <xf numFmtId="0" fontId="37" fillId="35" borderId="38" xfId="51" applyFont="1" applyFill="1" applyBorder="1" applyAlignment="1">
      <alignment vertical="center"/>
    </xf>
    <xf numFmtId="0" fontId="42" fillId="46" borderId="31" xfId="0" applyFont="1" applyFill="1" applyBorder="1"/>
    <xf numFmtId="0" fontId="42" fillId="44" borderId="31" xfId="0" applyFont="1" applyFill="1" applyBorder="1"/>
    <xf numFmtId="14" fontId="39" fillId="0" borderId="36" xfId="45" applyNumberFormat="1" applyFont="1" applyBorder="1" applyAlignment="1">
      <alignment horizontal="left" vertical="center"/>
    </xf>
    <xf numFmtId="4" fontId="43" fillId="34" borderId="40" xfId="48" applyNumberFormat="1" applyFont="1" applyFill="1" applyBorder="1" applyAlignment="1">
      <alignment horizontal="center" vertical="center"/>
    </xf>
    <xf numFmtId="3" fontId="42" fillId="0" borderId="0" xfId="0" applyNumberFormat="1" applyFont="1"/>
    <xf numFmtId="0" fontId="59" fillId="37" borderId="0" xfId="0" applyFont="1" applyFill="1" applyAlignment="1">
      <alignment horizontal="center" vertical="center"/>
    </xf>
    <xf numFmtId="0" fontId="43" fillId="34" borderId="0" xfId="45" applyFont="1" applyFill="1" applyAlignment="1">
      <alignment horizontal="center" vertical="top"/>
    </xf>
    <xf numFmtId="4" fontId="43" fillId="34" borderId="0" xfId="48" applyNumberFormat="1" applyFont="1" applyFill="1" applyBorder="1" applyAlignment="1">
      <alignment vertical="center"/>
    </xf>
    <xf numFmtId="4" fontId="43" fillId="34" borderId="0" xfId="45" applyNumberFormat="1" applyFont="1" applyFill="1" applyAlignment="1">
      <alignment vertical="center" wrapText="1"/>
    </xf>
    <xf numFmtId="4" fontId="43" fillId="34" borderId="0" xfId="48" applyNumberFormat="1" applyFont="1" applyFill="1" applyBorder="1" applyAlignment="1">
      <alignment horizontal="right" vertical="center"/>
    </xf>
    <xf numFmtId="4" fontId="43" fillId="34" borderId="0" xfId="45" applyNumberFormat="1" applyFont="1" applyFill="1" applyAlignment="1">
      <alignment horizontal="right" vertical="center"/>
    </xf>
    <xf numFmtId="10" fontId="50" fillId="34" borderId="0" xfId="46" applyNumberFormat="1" applyFont="1" applyFill="1" applyBorder="1" applyAlignment="1">
      <alignment horizontal="right" vertical="center"/>
    </xf>
    <xf numFmtId="0" fontId="44" fillId="0" borderId="0" xfId="45" applyFont="1" applyAlignment="1">
      <alignment horizontal="left" vertical="top" wrapText="1"/>
    </xf>
    <xf numFmtId="1" fontId="61" fillId="0" borderId="0" xfId="0" applyNumberFormat="1" applyFont="1" applyAlignment="1">
      <alignment horizontal="center" vertical="top"/>
    </xf>
    <xf numFmtId="0" fontId="61" fillId="0" borderId="0" xfId="0" applyFont="1" applyAlignment="1">
      <alignment vertical="top"/>
    </xf>
    <xf numFmtId="0" fontId="60" fillId="0" borderId="0" xfId="0" applyFont="1" applyAlignment="1">
      <alignment horizontal="center" vertical="top"/>
    </xf>
    <xf numFmtId="0" fontId="60" fillId="0" borderId="0" xfId="45" applyFont="1" applyAlignment="1">
      <alignment horizontal="left" vertical="top"/>
    </xf>
    <xf numFmtId="0" fontId="61" fillId="0" borderId="0" xfId="45" applyFont="1" applyAlignment="1">
      <alignment vertical="top"/>
    </xf>
    <xf numFmtId="49" fontId="61" fillId="34" borderId="0" xfId="0" applyNumberFormat="1" applyFont="1" applyFill="1" applyAlignment="1">
      <alignment horizontal="center" vertical="top"/>
    </xf>
    <xf numFmtId="0" fontId="60" fillId="0" borderId="0" xfId="45" applyFont="1" applyAlignment="1">
      <alignment horizontal="right" vertical="top"/>
    </xf>
    <xf numFmtId="14" fontId="61" fillId="0" borderId="0" xfId="45" applyNumberFormat="1" applyFont="1" applyAlignment="1">
      <alignment horizontal="center" vertical="top"/>
    </xf>
    <xf numFmtId="0" fontId="61" fillId="0" borderId="0" xfId="45" applyFont="1" applyAlignment="1">
      <alignment horizontal="left" vertical="top"/>
    </xf>
    <xf numFmtId="0" fontId="61" fillId="0" borderId="0" xfId="0" applyFont="1" applyAlignment="1">
      <alignment vertical="top" wrapText="1"/>
    </xf>
    <xf numFmtId="0" fontId="62" fillId="48" borderId="0" xfId="0" applyFont="1" applyFill="1" applyAlignment="1">
      <alignment horizontal="center" vertical="top"/>
    </xf>
    <xf numFmtId="49" fontId="60" fillId="0" borderId="0" xfId="0" applyNumberFormat="1" applyFont="1" applyAlignment="1">
      <alignment horizontal="center" vertical="top"/>
    </xf>
    <xf numFmtId="0" fontId="63" fillId="40" borderId="0" xfId="0" applyFont="1" applyFill="1" applyAlignment="1">
      <alignment horizontal="center" vertical="top"/>
    </xf>
    <xf numFmtId="0" fontId="63" fillId="40" borderId="0" xfId="0" applyFont="1" applyFill="1" applyAlignment="1">
      <alignment vertical="top"/>
    </xf>
    <xf numFmtId="0" fontId="62" fillId="40" borderId="0" xfId="0" applyFont="1" applyFill="1" applyAlignment="1">
      <alignment vertical="top"/>
    </xf>
    <xf numFmtId="0" fontId="61" fillId="0" borderId="0" xfId="0" applyFont="1" applyAlignment="1">
      <alignment horizontal="justify" vertical="top"/>
    </xf>
    <xf numFmtId="4" fontId="61" fillId="0" borderId="0" xfId="36" applyNumberFormat="1" applyFont="1" applyAlignment="1">
      <alignment horizontal="center" vertical="top"/>
    </xf>
    <xf numFmtId="49" fontId="61" fillId="0" borderId="0" xfId="36" applyNumberFormat="1" applyFont="1" applyAlignment="1">
      <alignment horizontal="center" vertical="top"/>
    </xf>
    <xf numFmtId="0" fontId="60" fillId="35" borderId="32" xfId="45" applyFont="1" applyFill="1" applyBorder="1" applyAlignment="1">
      <alignment horizontal="center" vertical="top"/>
    </xf>
    <xf numFmtId="0" fontId="60" fillId="35" borderId="32" xfId="45" applyFont="1" applyFill="1" applyBorder="1" applyAlignment="1">
      <alignment horizontal="left" vertical="top"/>
    </xf>
    <xf numFmtId="0" fontId="60" fillId="35" borderId="32" xfId="45" applyFont="1" applyFill="1" applyBorder="1" applyAlignment="1">
      <alignment horizontal="right" vertical="top"/>
    </xf>
    <xf numFmtId="4" fontId="60" fillId="35" borderId="32" xfId="45" applyNumberFormat="1" applyFont="1" applyFill="1" applyBorder="1" applyAlignment="1">
      <alignment horizontal="center" vertical="top"/>
    </xf>
    <xf numFmtId="1" fontId="61" fillId="34" borderId="40" xfId="0" applyNumberFormat="1" applyFont="1" applyFill="1" applyBorder="1" applyAlignment="1">
      <alignment horizontal="center" vertical="top"/>
    </xf>
    <xf numFmtId="0" fontId="64" fillId="34" borderId="40" xfId="0" applyFont="1" applyFill="1" applyBorder="1" applyAlignment="1">
      <alignment vertical="top"/>
    </xf>
    <xf numFmtId="49" fontId="61" fillId="34" borderId="40" xfId="36" applyNumberFormat="1" applyFont="1" applyFill="1" applyBorder="1" applyAlignment="1">
      <alignment horizontal="center" vertical="top"/>
    </xf>
    <xf numFmtId="4" fontId="61" fillId="34" borderId="40" xfId="36" applyNumberFormat="1" applyFont="1" applyFill="1" applyBorder="1" applyAlignment="1">
      <alignment horizontal="right" vertical="top"/>
    </xf>
    <xf numFmtId="0" fontId="61" fillId="34" borderId="39" xfId="0" applyFont="1" applyFill="1" applyBorder="1" applyAlignment="1">
      <alignment vertical="top"/>
    </xf>
    <xf numFmtId="49" fontId="61" fillId="34" borderId="39" xfId="36" applyNumberFormat="1" applyFont="1" applyFill="1" applyBorder="1" applyAlignment="1">
      <alignment horizontal="center" vertical="top"/>
    </xf>
    <xf numFmtId="4" fontId="61" fillId="34" borderId="39" xfId="36" applyNumberFormat="1" applyFont="1" applyFill="1" applyBorder="1" applyAlignment="1">
      <alignment horizontal="center" vertical="top"/>
    </xf>
    <xf numFmtId="4" fontId="61" fillId="34" borderId="39" xfId="36" applyNumberFormat="1" applyFont="1" applyFill="1" applyBorder="1" applyAlignment="1">
      <alignment horizontal="right" vertical="top"/>
    </xf>
    <xf numFmtId="165" fontId="61" fillId="0" borderId="0" xfId="36" applyNumberFormat="1" applyFont="1" applyAlignment="1">
      <alignment horizontal="center" vertical="top"/>
    </xf>
    <xf numFmtId="164" fontId="61" fillId="34" borderId="0" xfId="36" applyFont="1" applyFill="1" applyAlignment="1">
      <alignment vertical="top"/>
    </xf>
    <xf numFmtId="0" fontId="60" fillId="35" borderId="0" xfId="45" applyFont="1" applyFill="1" applyAlignment="1">
      <alignment horizontal="center" vertical="top"/>
    </xf>
    <xf numFmtId="0" fontId="60" fillId="35" borderId="0" xfId="45" applyFont="1" applyFill="1" applyAlignment="1">
      <alignment horizontal="left" vertical="top"/>
    </xf>
    <xf numFmtId="0" fontId="60" fillId="35" borderId="0" xfId="45" applyFont="1" applyFill="1" applyAlignment="1">
      <alignment horizontal="right" vertical="top"/>
    </xf>
    <xf numFmtId="4" fontId="60" fillId="35" borderId="0" xfId="45" applyNumberFormat="1" applyFont="1" applyFill="1" applyAlignment="1">
      <alignment horizontal="right" vertical="top"/>
    </xf>
    <xf numFmtId="10" fontId="60" fillId="35" borderId="0" xfId="46" applyNumberFormat="1" applyFont="1" applyFill="1" applyAlignment="1">
      <alignment horizontal="right" vertical="top"/>
    </xf>
    <xf numFmtId="0" fontId="64" fillId="34" borderId="39" xfId="0" applyFont="1" applyFill="1" applyBorder="1" applyAlignment="1">
      <alignment vertical="top"/>
    </xf>
    <xf numFmtId="0" fontId="65" fillId="34" borderId="39" xfId="0" applyFont="1" applyFill="1" applyBorder="1" applyAlignment="1">
      <alignment vertical="top"/>
    </xf>
    <xf numFmtId="49" fontId="61" fillId="34" borderId="40" xfId="36" applyNumberFormat="1" applyFont="1" applyFill="1" applyBorder="1" applyAlignment="1">
      <alignment horizontal="right" vertical="top"/>
    </xf>
    <xf numFmtId="1" fontId="61" fillId="34" borderId="39" xfId="0" applyNumberFormat="1" applyFont="1" applyFill="1" applyBorder="1" applyAlignment="1">
      <alignment horizontal="center" vertical="top"/>
    </xf>
    <xf numFmtId="49" fontId="61" fillId="34" borderId="39" xfId="36" applyNumberFormat="1" applyFont="1" applyFill="1" applyBorder="1" applyAlignment="1">
      <alignment horizontal="right" vertical="top"/>
    </xf>
    <xf numFmtId="1" fontId="61" fillId="0" borderId="0" xfId="36" applyNumberFormat="1" applyFont="1" applyAlignment="1">
      <alignment horizontal="center" vertical="top"/>
    </xf>
    <xf numFmtId="49" fontId="61" fillId="0" borderId="0" xfId="36" applyNumberFormat="1" applyFont="1" applyAlignment="1">
      <alignment horizontal="right" vertical="top"/>
    </xf>
    <xf numFmtId="0" fontId="61" fillId="34" borderId="40" xfId="0" applyFont="1" applyFill="1" applyBorder="1" applyAlignment="1">
      <alignment vertical="top"/>
    </xf>
    <xf numFmtId="164" fontId="61" fillId="0" borderId="0" xfId="36" applyFont="1" applyAlignment="1">
      <alignment vertical="top"/>
    </xf>
    <xf numFmtId="1" fontId="60" fillId="35" borderId="0" xfId="0" applyNumberFormat="1" applyFont="1" applyFill="1" applyAlignment="1">
      <alignment horizontal="center" vertical="top"/>
    </xf>
    <xf numFmtId="0" fontId="60" fillId="35" borderId="0" xfId="0" applyFont="1" applyFill="1" applyAlignment="1">
      <alignment vertical="top"/>
    </xf>
    <xf numFmtId="0" fontId="60" fillId="35" borderId="0" xfId="0" applyFont="1" applyFill="1" applyAlignment="1">
      <alignment horizontal="right" vertical="top"/>
    </xf>
    <xf numFmtId="1" fontId="64" fillId="34" borderId="39" xfId="0" applyNumberFormat="1" applyFont="1" applyFill="1" applyBorder="1" applyAlignment="1">
      <alignment horizontal="center" vertical="top"/>
    </xf>
    <xf numFmtId="4" fontId="61" fillId="0" borderId="39" xfId="36" applyNumberFormat="1" applyFont="1" applyFill="1" applyBorder="1" applyAlignment="1">
      <alignment horizontal="center" vertical="top"/>
    </xf>
    <xf numFmtId="4" fontId="61" fillId="0" borderId="39" xfId="36" applyNumberFormat="1" applyFont="1" applyFill="1" applyBorder="1" applyAlignment="1">
      <alignment horizontal="right" vertical="top"/>
    </xf>
    <xf numFmtId="0" fontId="60" fillId="0" borderId="0" xfId="0" applyFont="1" applyAlignment="1">
      <alignment vertical="top"/>
    </xf>
    <xf numFmtId="0" fontId="61" fillId="0" borderId="0" xfId="0" applyFont="1" applyAlignment="1">
      <alignment horizontal="center" vertical="top"/>
    </xf>
    <xf numFmtId="49" fontId="61" fillId="0" borderId="0" xfId="0" applyNumberFormat="1" applyFont="1" applyAlignment="1">
      <alignment horizontal="center" vertical="top"/>
    </xf>
    <xf numFmtId="0" fontId="61" fillId="34" borderId="0" xfId="0" applyFont="1" applyFill="1" applyAlignment="1">
      <alignment vertical="top"/>
    </xf>
    <xf numFmtId="0" fontId="35" fillId="48" borderId="37" xfId="45" applyFont="1" applyFill="1" applyBorder="1" applyAlignment="1">
      <alignment horizontal="center" vertical="center"/>
    </xf>
    <xf numFmtId="0" fontId="35" fillId="48" borderId="37" xfId="45" applyFont="1" applyFill="1" applyBorder="1" applyAlignment="1">
      <alignment horizontal="center" vertical="center" wrapText="1"/>
    </xf>
    <xf numFmtId="4" fontId="35" fillId="48" borderId="37" xfId="45" applyNumberFormat="1" applyFont="1" applyFill="1" applyBorder="1" applyAlignment="1">
      <alignment horizontal="center" vertical="center"/>
    </xf>
    <xf numFmtId="4" fontId="35" fillId="48" borderId="37" xfId="45" applyNumberFormat="1" applyFont="1" applyFill="1" applyBorder="1" applyAlignment="1">
      <alignment horizontal="center" vertical="center" wrapText="1"/>
    </xf>
    <xf numFmtId="0" fontId="66" fillId="40" borderId="35" xfId="45" applyFont="1" applyFill="1" applyBorder="1" applyAlignment="1">
      <alignment horizontal="center" vertical="center"/>
    </xf>
    <xf numFmtId="0" fontId="66" fillId="40" borderId="35" xfId="45" applyFont="1" applyFill="1" applyBorder="1" applyAlignment="1">
      <alignment vertical="center"/>
    </xf>
    <xf numFmtId="0" fontId="66" fillId="40" borderId="35" xfId="45" applyFont="1" applyFill="1" applyBorder="1" applyAlignment="1">
      <alignment horizontal="right" vertical="center"/>
    </xf>
    <xf numFmtId="4" fontId="66" fillId="40" borderId="35" xfId="45" applyNumberFormat="1" applyFont="1" applyFill="1" applyBorder="1" applyAlignment="1">
      <alignment vertical="center"/>
    </xf>
    <xf numFmtId="10" fontId="66" fillId="40" borderId="35" xfId="46" applyNumberFormat="1" applyFont="1" applyFill="1" applyBorder="1" applyAlignment="1">
      <alignment horizontal="right" vertical="center"/>
    </xf>
    <xf numFmtId="0" fontId="66" fillId="35" borderId="0" xfId="45" applyFont="1" applyFill="1" applyAlignment="1">
      <alignment horizontal="center" vertical="center"/>
    </xf>
    <xf numFmtId="0" fontId="66" fillId="35" borderId="0" xfId="45" applyFont="1" applyFill="1" applyAlignment="1">
      <alignment horizontal="left" vertical="center"/>
    </xf>
    <xf numFmtId="0" fontId="66" fillId="35" borderId="0" xfId="45" applyFont="1" applyFill="1" applyAlignment="1">
      <alignment horizontal="right" vertical="center"/>
    </xf>
    <xf numFmtId="4" fontId="66" fillId="35" borderId="0" xfId="45" applyNumberFormat="1" applyFont="1" applyFill="1" applyAlignment="1">
      <alignment horizontal="right" vertical="center"/>
    </xf>
    <xf numFmtId="0" fontId="66" fillId="40" borderId="37" xfId="45" applyFont="1" applyFill="1" applyBorder="1" applyAlignment="1">
      <alignment horizontal="center" vertical="center"/>
    </xf>
    <xf numFmtId="0" fontId="66" fillId="40" borderId="37" xfId="45" applyFont="1" applyFill="1" applyBorder="1" applyAlignment="1">
      <alignment vertical="center"/>
    </xf>
    <xf numFmtId="1" fontId="43" fillId="34" borderId="0" xfId="45" applyNumberFormat="1" applyFont="1" applyFill="1" applyAlignment="1">
      <alignment horizontal="center" vertical="center" wrapText="1"/>
    </xf>
    <xf numFmtId="4" fontId="52" fillId="48" borderId="0" xfId="45" applyNumberFormat="1" applyFont="1" applyFill="1" applyAlignment="1">
      <alignment horizontal="right" vertical="center"/>
    </xf>
    <xf numFmtId="0" fontId="39" fillId="48" borderId="0" xfId="45" applyFont="1" applyFill="1" applyAlignment="1">
      <alignment horizontal="center"/>
    </xf>
    <xf numFmtId="4" fontId="52" fillId="48" borderId="0" xfId="45" applyNumberFormat="1" applyFont="1" applyFill="1" applyAlignment="1">
      <alignment vertical="center"/>
    </xf>
    <xf numFmtId="4" fontId="66" fillId="40" borderId="37" xfId="45" applyNumberFormat="1" applyFont="1" applyFill="1" applyBorder="1" applyAlignment="1">
      <alignment horizontal="right" vertical="center"/>
    </xf>
    <xf numFmtId="4" fontId="45" fillId="35" borderId="32" xfId="45" applyNumberFormat="1" applyFont="1" applyFill="1" applyBorder="1" applyAlignment="1">
      <alignment horizontal="right" vertical="center"/>
    </xf>
    <xf numFmtId="10" fontId="52" fillId="48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horizontal="right" vertical="center"/>
    </xf>
    <xf numFmtId="10" fontId="45" fillId="35" borderId="0" xfId="34" applyNumberFormat="1" applyFont="1" applyFill="1" applyAlignment="1">
      <alignment vertical="center"/>
    </xf>
    <xf numFmtId="10" fontId="45" fillId="35" borderId="32" xfId="34" applyNumberFormat="1" applyFont="1" applyFill="1" applyBorder="1" applyAlignment="1">
      <alignment horizontal="right" vertical="center"/>
    </xf>
    <xf numFmtId="10" fontId="66" fillId="35" borderId="0" xfId="34" applyNumberFormat="1" applyFont="1" applyFill="1" applyAlignment="1">
      <alignment horizontal="right" vertical="center"/>
    </xf>
    <xf numFmtId="0" fontId="43" fillId="0" borderId="0" xfId="45" applyFont="1" applyAlignment="1">
      <alignment horizontal="right"/>
    </xf>
    <xf numFmtId="0" fontId="56" fillId="40" borderId="31" xfId="0" applyFont="1" applyFill="1" applyBorder="1" applyAlignment="1">
      <alignment horizontal="center" vertical="center" wrapText="1"/>
    </xf>
    <xf numFmtId="4" fontId="55" fillId="34" borderId="40" xfId="0" applyNumberFormat="1" applyFont="1" applyFill="1" applyBorder="1" applyAlignment="1">
      <alignment horizontal="right" vertical="center" wrapText="1"/>
    </xf>
    <xf numFmtId="1" fontId="43" fillId="34" borderId="40" xfId="45" applyNumberFormat="1" applyFont="1" applyFill="1" applyBorder="1" applyAlignment="1">
      <alignment horizontal="left" vertical="center" wrapText="1"/>
    </xf>
    <xf numFmtId="49" fontId="43" fillId="34" borderId="40" xfId="45" applyNumberFormat="1" applyFont="1" applyFill="1" applyBorder="1" applyAlignment="1">
      <alignment horizontal="center" vertical="center"/>
    </xf>
    <xf numFmtId="169" fontId="39" fillId="34" borderId="40" xfId="0" applyNumberFormat="1" applyFont="1" applyFill="1" applyBorder="1" applyAlignment="1">
      <alignment horizontal="center" vertical="center" wrapText="1"/>
    </xf>
    <xf numFmtId="2" fontId="43" fillId="34" borderId="40" xfId="45" applyNumberFormat="1" applyFont="1" applyFill="1" applyBorder="1" applyAlignment="1">
      <alignment horizontal="center" vertical="center" wrapText="1"/>
    </xf>
    <xf numFmtId="0" fontId="56" fillId="40" borderId="44" xfId="0" applyFont="1" applyFill="1" applyBorder="1" applyAlignment="1">
      <alignment horizontal="center" vertical="center" wrapText="1"/>
    </xf>
    <xf numFmtId="0" fontId="39" fillId="0" borderId="0" xfId="49" applyFont="1" applyAlignment="1">
      <alignment horizontal="center" vertical="center" wrapText="1"/>
    </xf>
    <xf numFmtId="0" fontId="56" fillId="49" borderId="0" xfId="0" applyFont="1" applyFill="1" applyAlignment="1">
      <alignment horizontal="center" vertical="center" wrapText="1"/>
    </xf>
    <xf numFmtId="0" fontId="39" fillId="0" borderId="0" xfId="0" applyFont="1" applyAlignment="1">
      <alignment vertical="top"/>
    </xf>
    <xf numFmtId="0" fontId="39" fillId="0" borderId="0" xfId="0" applyFont="1" applyAlignment="1">
      <alignment horizontal="justify" vertical="top"/>
    </xf>
    <xf numFmtId="0" fontId="4" fillId="0" borderId="0" xfId="0" applyFont="1" applyAlignment="1">
      <alignment vertical="center"/>
    </xf>
    <xf numFmtId="2" fontId="43" fillId="34" borderId="40" xfId="45" applyNumberFormat="1" applyFont="1" applyFill="1" applyBorder="1" applyAlignment="1">
      <alignment horizontal="right" vertical="center" wrapText="1"/>
    </xf>
    <xf numFmtId="1" fontId="43" fillId="34" borderId="40" xfId="45" applyNumberFormat="1" applyFont="1" applyFill="1" applyBorder="1" applyAlignment="1">
      <alignment horizontal="justify" vertical="center" wrapText="1"/>
    </xf>
    <xf numFmtId="1" fontId="43" fillId="34" borderId="40" xfId="45" applyNumberFormat="1" applyFont="1" applyFill="1" applyBorder="1" applyAlignment="1">
      <alignment horizontal="left" vertical="center"/>
    </xf>
    <xf numFmtId="1" fontId="43" fillId="34" borderId="40" xfId="45" applyNumberFormat="1" applyFont="1" applyFill="1" applyBorder="1" applyAlignment="1">
      <alignment horizontal="justify" vertical="center"/>
    </xf>
    <xf numFmtId="0" fontId="54" fillId="48" borderId="0" xfId="49" applyFont="1" applyFill="1" applyAlignment="1">
      <alignment horizontal="center" vertical="center"/>
    </xf>
    <xf numFmtId="0" fontId="54" fillId="48" borderId="0" xfId="49" applyFont="1" applyFill="1" applyAlignment="1">
      <alignment horizontal="center" vertical="center" wrapText="1"/>
    </xf>
    <xf numFmtId="0" fontId="54" fillId="48" borderId="0" xfId="49" applyFont="1" applyFill="1" applyAlignment="1">
      <alignment horizontal="right" vertical="center"/>
    </xf>
    <xf numFmtId="10" fontId="54" fillId="48" borderId="0" xfId="49" applyNumberFormat="1" applyFont="1" applyFill="1" applyAlignment="1">
      <alignment horizontal="center" vertical="center"/>
    </xf>
    <xf numFmtId="4" fontId="54" fillId="48" borderId="0" xfId="49" applyNumberFormat="1" applyFont="1" applyFill="1" applyAlignment="1">
      <alignment horizontal="right" vertical="center"/>
    </xf>
    <xf numFmtId="1" fontId="39" fillId="0" borderId="0" xfId="45" applyNumberFormat="1" applyFont="1" applyAlignment="1">
      <alignment vertical="top"/>
    </xf>
    <xf numFmtId="164" fontId="39" fillId="0" borderId="0" xfId="36" applyFont="1" applyAlignment="1">
      <alignment vertical="top"/>
    </xf>
    <xf numFmtId="43" fontId="39" fillId="0" borderId="0" xfId="45" applyNumberFormat="1" applyFont="1" applyAlignment="1">
      <alignment vertical="top"/>
    </xf>
    <xf numFmtId="0" fontId="62" fillId="48" borderId="37" xfId="0" applyFont="1" applyFill="1" applyBorder="1" applyAlignment="1">
      <alignment horizontal="center" vertical="top"/>
    </xf>
    <xf numFmtId="2" fontId="64" fillId="34" borderId="40" xfId="36" applyNumberFormat="1" applyFont="1" applyFill="1" applyBorder="1" applyAlignment="1">
      <alignment horizontal="center" vertical="top"/>
    </xf>
    <xf numFmtId="2" fontId="39" fillId="0" borderId="0" xfId="45" applyNumberFormat="1" applyFont="1" applyAlignment="1">
      <alignment vertical="center"/>
    </xf>
    <xf numFmtId="2" fontId="43" fillId="0" borderId="0" xfId="45" applyNumberFormat="1" applyFont="1" applyAlignment="1">
      <alignment horizontal="center" vertical="center"/>
    </xf>
    <xf numFmtId="2" fontId="35" fillId="48" borderId="37" xfId="45" applyNumberFormat="1" applyFont="1" applyFill="1" applyBorder="1" applyAlignment="1">
      <alignment horizontal="center" vertical="center"/>
    </xf>
    <xf numFmtId="2" fontId="66" fillId="40" borderId="35" xfId="45" applyNumberFormat="1" applyFont="1" applyFill="1" applyBorder="1" applyAlignment="1">
      <alignment vertical="center"/>
    </xf>
    <xf numFmtId="2" fontId="45" fillId="35" borderId="32" xfId="45" applyNumberFormat="1" applyFont="1" applyFill="1" applyBorder="1" applyAlignment="1">
      <alignment horizontal="left" vertical="center"/>
    </xf>
    <xf numFmtId="2" fontId="43" fillId="34" borderId="0" xfId="48" applyNumberFormat="1" applyFont="1" applyFill="1" applyAlignment="1">
      <alignment horizontal="center" vertical="center"/>
    </xf>
    <xf numFmtId="2" fontId="66" fillId="35" borderId="0" xfId="45" applyNumberFormat="1" applyFont="1" applyFill="1" applyAlignment="1">
      <alignment horizontal="left" vertical="center"/>
    </xf>
    <xf numFmtId="2" fontId="35" fillId="40" borderId="37" xfId="45" applyNumberFormat="1" applyFont="1" applyFill="1" applyBorder="1" applyAlignment="1">
      <alignment vertical="center"/>
    </xf>
    <xf numFmtId="2" fontId="45" fillId="35" borderId="0" xfId="45" applyNumberFormat="1" applyFont="1" applyFill="1" applyAlignment="1">
      <alignment horizontal="left" vertical="center"/>
    </xf>
    <xf numFmtId="2" fontId="43" fillId="34" borderId="0" xfId="48" applyNumberFormat="1" applyFont="1" applyFill="1" applyBorder="1" applyAlignment="1">
      <alignment horizontal="center" vertical="center"/>
    </xf>
    <xf numFmtId="2" fontId="43" fillId="0" borderId="0" xfId="45" applyNumberFormat="1" applyFont="1" applyAlignment="1">
      <alignment vertical="center"/>
    </xf>
    <xf numFmtId="2" fontId="52" fillId="48" borderId="0" xfId="45" applyNumberFormat="1" applyFont="1" applyFill="1" applyAlignment="1">
      <alignment vertical="center"/>
    </xf>
    <xf numFmtId="2" fontId="38" fillId="0" borderId="0" xfId="45" applyNumberFormat="1" applyFont="1" applyAlignment="1">
      <alignment horizontal="center" vertical="center"/>
    </xf>
    <xf numFmtId="2" fontId="44" fillId="0" borderId="0" xfId="45" applyNumberFormat="1" applyFont="1"/>
    <xf numFmtId="2" fontId="44" fillId="0" borderId="0" xfId="45" applyNumberFormat="1" applyFont="1" applyAlignment="1">
      <alignment horizontal="left" vertical="top" wrapText="1"/>
    </xf>
    <xf numFmtId="2" fontId="39" fillId="0" borderId="0" xfId="45" applyNumberFormat="1" applyFont="1"/>
    <xf numFmtId="0" fontId="39" fillId="39" borderId="32" xfId="51" applyFont="1" applyFill="1" applyBorder="1" applyAlignment="1">
      <alignment horizontal="center" vertical="center" wrapText="1"/>
    </xf>
    <xf numFmtId="166" fontId="37" fillId="44" borderId="43" xfId="5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" fontId="4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justify" vertical="center"/>
    </xf>
    <xf numFmtId="1" fontId="4" fillId="0" borderId="2" xfId="0" applyNumberFormat="1" applyFont="1" applyBorder="1" applyAlignment="1">
      <alignment horizontal="center"/>
    </xf>
    <xf numFmtId="164" fontId="4" fillId="0" borderId="2" xfId="36" applyFont="1" applyBorder="1" applyAlignment="1">
      <alignment horizontal="center"/>
    </xf>
    <xf numFmtId="165" fontId="4" fillId="0" borderId="2" xfId="36" applyNumberFormat="1" applyFont="1" applyBorder="1"/>
    <xf numFmtId="164" fontId="4" fillId="0" borderId="2" xfId="36" applyFont="1" applyBorder="1"/>
    <xf numFmtId="164" fontId="4" fillId="0" borderId="3" xfId="36" applyFont="1" applyBorder="1"/>
    <xf numFmtId="4" fontId="4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4" fontId="4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0" fontId="69" fillId="0" borderId="0" xfId="0" applyFont="1" applyAlignment="1">
      <alignment vertical="top"/>
    </xf>
    <xf numFmtId="44" fontId="69" fillId="0" borderId="0" xfId="79" applyFont="1" applyAlignment="1">
      <alignment vertical="top"/>
    </xf>
    <xf numFmtId="2" fontId="69" fillId="0" borderId="0" xfId="0" applyNumberFormat="1" applyFont="1" applyAlignment="1">
      <alignment horizontal="center" vertical="top"/>
    </xf>
    <xf numFmtId="1" fontId="61" fillId="0" borderId="40" xfId="36" applyNumberFormat="1" applyFont="1" applyFill="1" applyBorder="1" applyAlignment="1">
      <alignment horizontal="center" vertical="top"/>
    </xf>
    <xf numFmtId="4" fontId="61" fillId="0" borderId="40" xfId="36" applyNumberFormat="1" applyFont="1" applyFill="1" applyBorder="1" applyAlignment="1">
      <alignment horizontal="center" vertical="top"/>
    </xf>
    <xf numFmtId="4" fontId="61" fillId="0" borderId="40" xfId="36" applyNumberFormat="1" applyFont="1" applyFill="1" applyBorder="1" applyAlignment="1">
      <alignment horizontal="right" vertical="top"/>
    </xf>
    <xf numFmtId="2" fontId="61" fillId="0" borderId="0" xfId="0" applyNumberFormat="1" applyFont="1" applyAlignment="1">
      <alignment horizontal="left" vertical="top"/>
    </xf>
    <xf numFmtId="2" fontId="61" fillId="0" borderId="0" xfId="0" applyNumberFormat="1" applyFont="1" applyAlignment="1">
      <alignment horizontal="center" vertical="top"/>
    </xf>
    <xf numFmtId="0" fontId="42" fillId="35" borderId="44" xfId="0" applyFont="1" applyFill="1" applyBorder="1" applyAlignment="1">
      <alignment horizontal="center" vertical="center" textRotation="90" wrapText="1"/>
    </xf>
    <xf numFmtId="1" fontId="43" fillId="0" borderId="0" xfId="45" applyNumberFormat="1" applyFont="1" applyAlignment="1">
      <alignment horizontal="center" vertical="center"/>
    </xf>
    <xf numFmtId="1" fontId="66" fillId="40" borderId="35" xfId="45" applyNumberFormat="1" applyFont="1" applyFill="1" applyBorder="1" applyAlignment="1">
      <alignment vertical="center"/>
    </xf>
    <xf numFmtId="1" fontId="43" fillId="34" borderId="0" xfId="48" applyNumberFormat="1" applyFont="1" applyFill="1" applyAlignment="1">
      <alignment horizontal="center" vertical="center"/>
    </xf>
    <xf numFmtId="1" fontId="66" fillId="35" borderId="0" xfId="45" applyNumberFormat="1" applyFont="1" applyFill="1" applyAlignment="1">
      <alignment horizontal="left" vertical="center"/>
    </xf>
    <xf numFmtId="0" fontId="39" fillId="0" borderId="0" xfId="45" applyFont="1" applyAlignment="1">
      <alignment horizontal="left"/>
    </xf>
    <xf numFmtId="0" fontId="54" fillId="50" borderId="0" xfId="0" applyFont="1" applyFill="1" applyAlignment="1">
      <alignment horizontal="center" vertical="center" wrapText="1"/>
    </xf>
    <xf numFmtId="168" fontId="37" fillId="44" borderId="37" xfId="51" applyNumberFormat="1" applyFont="1" applyFill="1" applyBorder="1" applyAlignment="1">
      <alignment horizontal="center" vertical="center"/>
    </xf>
    <xf numFmtId="3" fontId="37" fillId="44" borderId="35" xfId="51" applyNumberFormat="1" applyFont="1" applyFill="1" applyBorder="1" applyAlignment="1">
      <alignment horizontal="center" vertical="center"/>
    </xf>
    <xf numFmtId="0" fontId="42" fillId="35" borderId="39" xfId="51" applyFont="1" applyFill="1" applyBorder="1" applyAlignment="1">
      <alignment vertical="center"/>
    </xf>
    <xf numFmtId="0" fontId="42" fillId="35" borderId="41" xfId="51" applyFont="1" applyFill="1" applyBorder="1" applyAlignment="1">
      <alignment vertical="center"/>
    </xf>
    <xf numFmtId="4" fontId="43" fillId="34" borderId="39" xfId="48" applyNumberFormat="1" applyFont="1" applyFill="1" applyBorder="1" applyAlignment="1">
      <alignment horizontal="center" vertical="center"/>
    </xf>
    <xf numFmtId="0" fontId="43" fillId="0" borderId="0" xfId="45" applyFont="1" applyAlignment="1">
      <alignment horizontal="left" vertical="center"/>
    </xf>
    <xf numFmtId="0" fontId="35" fillId="48" borderId="37" xfId="45" applyFont="1" applyFill="1" applyBorder="1" applyAlignment="1">
      <alignment horizontal="left" vertical="center"/>
    </xf>
    <xf numFmtId="0" fontId="66" fillId="40" borderId="35" xfId="45" applyFont="1" applyFill="1" applyBorder="1" applyAlignment="1">
      <alignment horizontal="left" vertical="center"/>
    </xf>
    <xf numFmtId="0" fontId="43" fillId="34" borderId="40" xfId="45" applyFont="1" applyFill="1" applyBorder="1" applyAlignment="1">
      <alignment horizontal="left" vertical="center"/>
    </xf>
    <xf numFmtId="1" fontId="43" fillId="34" borderId="0" xfId="45" applyNumberFormat="1" applyFont="1" applyFill="1" applyAlignment="1">
      <alignment horizontal="left" vertical="center"/>
    </xf>
    <xf numFmtId="0" fontId="66" fillId="40" borderId="37" xfId="45" applyFont="1" applyFill="1" applyBorder="1" applyAlignment="1">
      <alignment horizontal="left" vertical="center"/>
    </xf>
    <xf numFmtId="0" fontId="44" fillId="0" borderId="0" xfId="45" applyFont="1" applyAlignment="1">
      <alignment horizontal="left"/>
    </xf>
    <xf numFmtId="0" fontId="53" fillId="34" borderId="41" xfId="0" applyFont="1" applyFill="1" applyBorder="1"/>
    <xf numFmtId="0" fontId="39" fillId="34" borderId="49" xfId="0" applyFont="1" applyFill="1" applyBorder="1" applyAlignment="1">
      <alignment horizontal="center" vertical="center" wrapText="1"/>
    </xf>
    <xf numFmtId="0" fontId="39" fillId="34" borderId="50" xfId="0" applyFont="1" applyFill="1" applyBorder="1" applyAlignment="1">
      <alignment horizontal="left" vertical="center"/>
    </xf>
    <xf numFmtId="0" fontId="39" fillId="34" borderId="50" xfId="0" applyFont="1" applyFill="1" applyBorder="1" applyAlignment="1">
      <alignment horizontal="left" vertical="center" wrapText="1"/>
    </xf>
    <xf numFmtId="4" fontId="39" fillId="34" borderId="50" xfId="0" applyNumberFormat="1" applyFont="1" applyFill="1" applyBorder="1" applyAlignment="1">
      <alignment horizontal="center" vertical="center" wrapText="1"/>
    </xf>
    <xf numFmtId="0" fontId="53" fillId="41" borderId="50" xfId="0" applyFont="1" applyFill="1" applyBorder="1"/>
    <xf numFmtId="0" fontId="56" fillId="49" borderId="50" xfId="0" applyFont="1" applyFill="1" applyBorder="1" applyAlignment="1">
      <alignment horizontal="center" vertical="center" wrapText="1"/>
    </xf>
    <xf numFmtId="0" fontId="56" fillId="49" borderId="53" xfId="0" applyFont="1" applyFill="1" applyBorder="1" applyAlignment="1">
      <alignment horizontal="center" vertical="center" wrapText="1"/>
    </xf>
    <xf numFmtId="0" fontId="56" fillId="34" borderId="0" xfId="0" applyFont="1" applyFill="1" applyAlignment="1">
      <alignment vertical="center" wrapText="1"/>
    </xf>
    <xf numFmtId="0" fontId="54" fillId="34" borderId="0" xfId="0" applyFont="1" applyFill="1" applyAlignment="1">
      <alignment vertical="center" wrapText="1"/>
    </xf>
    <xf numFmtId="4" fontId="54" fillId="48" borderId="50" xfId="0" applyNumberFormat="1" applyFont="1" applyFill="1" applyBorder="1" applyAlignment="1">
      <alignment horizontal="center" vertical="center" wrapText="1"/>
    </xf>
    <xf numFmtId="10" fontId="54" fillId="48" borderId="50" xfId="34" applyNumberFormat="1" applyFont="1" applyFill="1" applyBorder="1" applyAlignment="1">
      <alignment horizontal="center" vertical="center" wrapText="1"/>
    </xf>
    <xf numFmtId="0" fontId="70" fillId="47" borderId="0" xfId="0" applyFont="1" applyFill="1"/>
    <xf numFmtId="0" fontId="53" fillId="41" borderId="41" xfId="0" applyFont="1" applyFill="1" applyBorder="1"/>
    <xf numFmtId="10" fontId="57" fillId="34" borderId="54" xfId="34" applyNumberFormat="1" applyFont="1" applyFill="1" applyBorder="1" applyAlignment="1">
      <alignment horizontal="center" vertical="center" wrapText="1"/>
    </xf>
    <xf numFmtId="0" fontId="53" fillId="43" borderId="41" xfId="0" applyFont="1" applyFill="1" applyBorder="1"/>
    <xf numFmtId="0" fontId="54" fillId="34" borderId="0" xfId="0" applyFont="1" applyFill="1" applyAlignment="1">
      <alignment horizontal="center" vertical="center" wrapText="1"/>
    </xf>
    <xf numFmtId="10" fontId="57" fillId="34" borderId="55" xfId="34" applyNumberFormat="1" applyFont="1" applyFill="1" applyBorder="1" applyAlignment="1">
      <alignment horizontal="center" vertical="center" wrapText="1"/>
    </xf>
    <xf numFmtId="0" fontId="56" fillId="49" borderId="37" xfId="0" applyFont="1" applyFill="1" applyBorder="1" applyAlignment="1">
      <alignment horizontal="center" vertical="center" wrapText="1"/>
    </xf>
    <xf numFmtId="0" fontId="56" fillId="45" borderId="37" xfId="0" applyFont="1" applyFill="1" applyBorder="1" applyAlignment="1">
      <alignment horizontal="center" vertical="center" wrapText="1"/>
    </xf>
    <xf numFmtId="0" fontId="54" fillId="42" borderId="37" xfId="0" applyFont="1" applyFill="1" applyBorder="1" applyAlignment="1">
      <alignment horizontal="center" vertical="center" wrapText="1"/>
    </xf>
    <xf numFmtId="0" fontId="56" fillId="34" borderId="56" xfId="0" applyFont="1" applyFill="1" applyBorder="1" applyAlignment="1">
      <alignment horizontal="center" vertical="center" wrapText="1"/>
    </xf>
    <xf numFmtId="0" fontId="54" fillId="34" borderId="55" xfId="0" applyFont="1" applyFill="1" applyBorder="1" applyAlignment="1">
      <alignment horizontal="center" vertical="center" wrapText="1"/>
    </xf>
    <xf numFmtId="0" fontId="56" fillId="34" borderId="55" xfId="0" applyFont="1" applyFill="1" applyBorder="1" applyAlignment="1">
      <alignment horizontal="center" vertical="center" wrapText="1"/>
    </xf>
    <xf numFmtId="0" fontId="56" fillId="49" borderId="35" xfId="0" applyFont="1" applyFill="1" applyBorder="1" applyAlignment="1">
      <alignment horizontal="center" vertical="center" wrapText="1"/>
    </xf>
    <xf numFmtId="0" fontId="54" fillId="34" borderId="57" xfId="0" applyFont="1" applyFill="1" applyBorder="1" applyAlignment="1">
      <alignment horizontal="center" vertical="center" wrapText="1"/>
    </xf>
    <xf numFmtId="0" fontId="56" fillId="34" borderId="0" xfId="0" applyFont="1" applyFill="1" applyAlignment="1">
      <alignment horizontal="center" vertical="center" wrapText="1"/>
    </xf>
    <xf numFmtId="0" fontId="53" fillId="34" borderId="55" xfId="0" applyFont="1" applyFill="1" applyBorder="1"/>
    <xf numFmtId="0" fontId="56" fillId="34" borderId="58" xfId="0" applyFont="1" applyFill="1" applyBorder="1" applyAlignment="1">
      <alignment horizontal="center" vertical="center" wrapText="1"/>
    </xf>
    <xf numFmtId="0" fontId="53" fillId="43" borderId="41" xfId="0" quotePrefix="1" applyFont="1" applyFill="1" applyBorder="1"/>
    <xf numFmtId="0" fontId="56" fillId="34" borderId="57" xfId="0" applyFont="1" applyFill="1" applyBorder="1" applyAlignment="1">
      <alignment horizontal="center" vertical="center" wrapText="1"/>
    </xf>
    <xf numFmtId="0" fontId="53" fillId="34" borderId="57" xfId="0" applyFont="1" applyFill="1" applyBorder="1"/>
    <xf numFmtId="0" fontId="53" fillId="41" borderId="59" xfId="0" applyFont="1" applyFill="1" applyBorder="1"/>
    <xf numFmtId="0" fontId="56" fillId="34" borderId="37" xfId="0" applyFont="1" applyFill="1" applyBorder="1" applyAlignment="1">
      <alignment horizontal="center" vertical="center" wrapText="1"/>
    </xf>
    <xf numFmtId="0" fontId="54" fillId="34" borderId="37" xfId="0" applyFont="1" applyFill="1" applyBorder="1" applyAlignment="1">
      <alignment horizontal="center" vertical="center" wrapText="1"/>
    </xf>
    <xf numFmtId="0" fontId="53" fillId="43" borderId="0" xfId="0" applyFont="1" applyFill="1"/>
    <xf numFmtId="0" fontId="56" fillId="45" borderId="60" xfId="0" applyFont="1" applyFill="1" applyBorder="1" applyAlignment="1">
      <alignment horizontal="center" vertical="center" wrapText="1"/>
    </xf>
    <xf numFmtId="0" fontId="56" fillId="49" borderId="49" xfId="0" applyFont="1" applyFill="1" applyBorder="1" applyAlignment="1">
      <alignment horizontal="center" vertical="center" wrapText="1"/>
    </xf>
    <xf numFmtId="0" fontId="56" fillId="45" borderId="49" xfId="0" applyFont="1" applyFill="1" applyBorder="1" applyAlignment="1">
      <alignment horizontal="center" vertical="center" wrapText="1"/>
    </xf>
    <xf numFmtId="0" fontId="56" fillId="45" borderId="51" xfId="0" applyFont="1" applyFill="1" applyBorder="1" applyAlignment="1">
      <alignment horizontal="center" vertical="center" wrapText="1"/>
    </xf>
    <xf numFmtId="0" fontId="53" fillId="41" borderId="0" xfId="0" applyFont="1" applyFill="1"/>
    <xf numFmtId="0" fontId="56" fillId="45" borderId="32" xfId="0" applyFont="1" applyFill="1" applyBorder="1" applyAlignment="1">
      <alignment horizontal="center" vertical="center" wrapText="1"/>
    </xf>
    <xf numFmtId="0" fontId="56" fillId="45" borderId="52" xfId="0" applyFont="1" applyFill="1" applyBorder="1" applyAlignment="1">
      <alignment horizontal="center" vertical="center" wrapText="1"/>
    </xf>
    <xf numFmtId="0" fontId="53" fillId="43" borderId="49" xfId="0" applyFont="1" applyFill="1" applyBorder="1" applyAlignment="1">
      <alignment horizontal="center" vertical="center" wrapText="1"/>
    </xf>
    <xf numFmtId="0" fontId="53" fillId="43" borderId="51" xfId="0" applyFont="1" applyFill="1" applyBorder="1" applyAlignment="1">
      <alignment horizontal="center" vertical="center" wrapText="1"/>
    </xf>
    <xf numFmtId="0" fontId="56" fillId="49" borderId="61" xfId="0" applyFont="1" applyFill="1" applyBorder="1" applyAlignment="1">
      <alignment horizontal="center" vertical="center" wrapText="1"/>
    </xf>
    <xf numFmtId="0" fontId="53" fillId="41" borderId="49" xfId="0" applyFont="1" applyFill="1" applyBorder="1"/>
    <xf numFmtId="0" fontId="56" fillId="45" borderId="61" xfId="0" applyFont="1" applyFill="1" applyBorder="1" applyAlignment="1">
      <alignment horizontal="center" vertical="center" wrapText="1"/>
    </xf>
    <xf numFmtId="0" fontId="54" fillId="42" borderId="62" xfId="0" applyFont="1" applyFill="1" applyBorder="1" applyAlignment="1">
      <alignment horizontal="center" vertical="center" wrapText="1"/>
    </xf>
    <xf numFmtId="0" fontId="56" fillId="45" borderId="63" xfId="0" applyFont="1" applyFill="1" applyBorder="1" applyAlignment="1">
      <alignment horizontal="center" vertical="center" wrapText="1"/>
    </xf>
    <xf numFmtId="1" fontId="64" fillId="34" borderId="0" xfId="0" applyNumberFormat="1" applyFont="1" applyFill="1" applyAlignment="1">
      <alignment horizontal="center" vertical="top"/>
    </xf>
    <xf numFmtId="1" fontId="61" fillId="0" borderId="0" xfId="36" applyNumberFormat="1" applyFont="1" applyFill="1" applyBorder="1" applyAlignment="1">
      <alignment horizontal="center" vertical="top"/>
    </xf>
    <xf numFmtId="49" fontId="61" fillId="0" borderId="0" xfId="36" applyNumberFormat="1" applyFont="1" applyFill="1" applyBorder="1" applyAlignment="1">
      <alignment horizontal="center" vertical="top"/>
    </xf>
    <xf numFmtId="4" fontId="61" fillId="0" borderId="0" xfId="36" applyNumberFormat="1" applyFont="1" applyFill="1" applyBorder="1" applyAlignment="1">
      <alignment horizontal="center" vertical="top"/>
    </xf>
    <xf numFmtId="4" fontId="61" fillId="0" borderId="0" xfId="36" applyNumberFormat="1" applyFont="1" applyFill="1" applyBorder="1" applyAlignment="1">
      <alignment horizontal="right" vertical="top"/>
    </xf>
    <xf numFmtId="4" fontId="64" fillId="0" borderId="0" xfId="36" applyNumberFormat="1" applyFont="1" applyFill="1" applyBorder="1" applyAlignment="1">
      <alignment horizontal="right" vertical="top"/>
    </xf>
    <xf numFmtId="2" fontId="64" fillId="0" borderId="40" xfId="71" applyNumberFormat="1" applyFont="1" applyFill="1" applyBorder="1" applyAlignment="1" applyProtection="1">
      <alignment horizontal="center" vertical="top"/>
      <protection locked="0"/>
    </xf>
    <xf numFmtId="4" fontId="73" fillId="34" borderId="39" xfId="45" applyNumberFormat="1" applyFont="1" applyFill="1" applyBorder="1" applyAlignment="1" applyProtection="1">
      <alignment horizontal="right" vertical="center"/>
      <protection locked="0"/>
    </xf>
    <xf numFmtId="10" fontId="42" fillId="51" borderId="39" xfId="46" applyNumberFormat="1" applyFont="1" applyFill="1" applyBorder="1" applyAlignment="1">
      <alignment vertical="center"/>
    </xf>
    <xf numFmtId="10" fontId="42" fillId="51" borderId="39" xfId="46" applyNumberFormat="1" applyFont="1" applyFill="1" applyBorder="1" applyAlignment="1">
      <alignment horizontal="left" vertical="center"/>
    </xf>
    <xf numFmtId="168" fontId="43" fillId="34" borderId="40" xfId="48" applyNumberFormat="1" applyFont="1" applyFill="1" applyBorder="1" applyAlignment="1">
      <alignment horizontal="center" vertical="center"/>
    </xf>
    <xf numFmtId="168" fontId="43" fillId="34" borderId="0" xfId="48" applyNumberFormat="1" applyFont="1" applyFill="1" applyAlignment="1">
      <alignment horizontal="center" vertical="center"/>
    </xf>
    <xf numFmtId="0" fontId="74" fillId="0" borderId="0" xfId="0" applyFont="1" applyAlignment="1">
      <alignment horizontal="left" vertical="center"/>
    </xf>
    <xf numFmtId="0" fontId="74" fillId="0" borderId="0" xfId="0" applyFont="1" applyAlignment="1">
      <alignment vertical="center"/>
    </xf>
    <xf numFmtId="168" fontId="42" fillId="46" borderId="42" xfId="51" applyNumberFormat="1" applyFont="1" applyFill="1" applyBorder="1" applyAlignment="1">
      <alignment horizontal="center" vertical="center"/>
    </xf>
    <xf numFmtId="4" fontId="42" fillId="46" borderId="37" xfId="51" applyNumberFormat="1" applyFont="1" applyFill="1" applyBorder="1" applyAlignment="1">
      <alignment horizontal="center" vertical="center"/>
    </xf>
    <xf numFmtId="3" fontId="42" fillId="46" borderId="42" xfId="51" applyNumberFormat="1" applyFont="1" applyFill="1" applyBorder="1" applyAlignment="1">
      <alignment horizontal="center" vertical="center"/>
    </xf>
    <xf numFmtId="168" fontId="42" fillId="46" borderId="37" xfId="51" applyNumberFormat="1" applyFont="1" applyFill="1" applyBorder="1" applyAlignment="1">
      <alignment horizontal="center" vertical="center"/>
    </xf>
    <xf numFmtId="3" fontId="42" fillId="46" borderId="35" xfId="51" applyNumberFormat="1" applyFont="1" applyFill="1" applyBorder="1" applyAlignment="1">
      <alignment horizontal="center" vertical="center"/>
    </xf>
    <xf numFmtId="169" fontId="42" fillId="46" borderId="35" xfId="74" applyNumberFormat="1" applyFont="1" applyFill="1" applyBorder="1" applyAlignment="1">
      <alignment horizontal="center" vertical="center"/>
    </xf>
    <xf numFmtId="4" fontId="42" fillId="46" borderId="35" xfId="51" applyNumberFormat="1" applyFont="1" applyFill="1" applyBorder="1" applyAlignment="1">
      <alignment horizontal="center" vertical="center"/>
    </xf>
    <xf numFmtId="166" fontId="42" fillId="46" borderId="42" xfId="51" applyNumberFormat="1" applyFont="1" applyFill="1" applyBorder="1" applyAlignment="1">
      <alignment horizontal="center" vertical="center"/>
    </xf>
    <xf numFmtId="0" fontId="40" fillId="0" borderId="0" xfId="0" applyFont="1" applyAlignment="1" applyProtection="1">
      <alignment horizontal="center" vertical="center"/>
      <protection locked="0"/>
    </xf>
    <xf numFmtId="0" fontId="44" fillId="0" borderId="0" xfId="45" applyFont="1" applyAlignment="1" applyProtection="1">
      <alignment horizontal="center" vertical="center"/>
      <protection locked="0"/>
    </xf>
    <xf numFmtId="167" fontId="38" fillId="51" borderId="0" xfId="0" applyNumberFormat="1" applyFont="1" applyFill="1" applyAlignment="1">
      <alignment horizontal="center" vertical="center"/>
    </xf>
    <xf numFmtId="0" fontId="40" fillId="34" borderId="0" xfId="0" applyFont="1" applyFill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10" fillId="0" borderId="9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0" fillId="9" borderId="0" xfId="0" applyFont="1" applyFill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top"/>
    </xf>
    <xf numFmtId="1" fontId="5" fillId="0" borderId="2" xfId="0" applyNumberFormat="1" applyFont="1" applyBorder="1" applyAlignment="1">
      <alignment horizontal="center" vertical="top"/>
    </xf>
    <xf numFmtId="0" fontId="10" fillId="9" borderId="2" xfId="0" applyFont="1" applyFill="1" applyBorder="1" applyAlignment="1">
      <alignment horizontal="justify" vertical="justify" wrapText="1"/>
    </xf>
    <xf numFmtId="0" fontId="6" fillId="9" borderId="0" xfId="0" applyFont="1" applyFill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/>
    </xf>
    <xf numFmtId="0" fontId="12" fillId="0" borderId="4" xfId="0" applyFont="1" applyBorder="1" applyAlignment="1">
      <alignment horizontal="justify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164" fontId="5" fillId="0" borderId="19" xfId="0" applyNumberFormat="1" applyFont="1" applyBorder="1" applyAlignment="1">
      <alignment horizontal="center" vertical="center"/>
    </xf>
    <xf numFmtId="164" fontId="5" fillId="0" borderId="2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4" fontId="10" fillId="9" borderId="8" xfId="0" applyNumberFormat="1" applyFont="1" applyFill="1" applyBorder="1" applyAlignment="1">
      <alignment horizontal="center"/>
    </xf>
    <xf numFmtId="0" fontId="11" fillId="0" borderId="16" xfId="0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horizontal="center" vertical="center"/>
    </xf>
    <xf numFmtId="0" fontId="39" fillId="0" borderId="0" xfId="0" applyFont="1" applyAlignment="1">
      <alignment horizontal="justify" vertical="top" wrapText="1"/>
    </xf>
    <xf numFmtId="0" fontId="38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vertical="top" wrapText="1"/>
    </xf>
    <xf numFmtId="0" fontId="38" fillId="0" borderId="0" xfId="0" applyFont="1" applyAlignment="1">
      <alignment horizontal="left" vertical="top" wrapText="1"/>
    </xf>
    <xf numFmtId="0" fontId="36" fillId="38" borderId="37" xfId="0" applyFont="1" applyFill="1" applyBorder="1" applyAlignment="1">
      <alignment horizontal="center" vertical="center"/>
    </xf>
    <xf numFmtId="0" fontId="42" fillId="37" borderId="38" xfId="51" applyFont="1" applyFill="1" applyBorder="1" applyAlignment="1">
      <alignment horizontal="left" vertical="center"/>
    </xf>
    <xf numFmtId="0" fontId="46" fillId="0" borderId="0" xfId="0" quotePrefix="1" applyFont="1" applyAlignment="1">
      <alignment horizontal="left" vertical="top" wrapText="1"/>
    </xf>
    <xf numFmtId="0" fontId="46" fillId="0" borderId="0" xfId="0" applyFont="1" applyAlignment="1">
      <alignment horizontal="left" vertical="top" wrapText="1"/>
    </xf>
    <xf numFmtId="0" fontId="42" fillId="34" borderId="39" xfId="51" applyFont="1" applyFill="1" applyBorder="1" applyAlignment="1">
      <alignment horizontal="left" vertical="center"/>
    </xf>
    <xf numFmtId="0" fontId="61" fillId="0" borderId="0" xfId="0" applyFont="1" applyAlignment="1">
      <alignment horizontal="left" vertical="top" wrapText="1"/>
    </xf>
    <xf numFmtId="49" fontId="62" fillId="48" borderId="0" xfId="0" applyNumberFormat="1" applyFont="1" applyFill="1" applyAlignment="1">
      <alignment horizontal="center" vertical="top" wrapText="1"/>
    </xf>
    <xf numFmtId="0" fontId="61" fillId="34" borderId="40" xfId="0" applyFont="1" applyFill="1" applyBorder="1" applyAlignment="1">
      <alignment horizontal="left" vertical="top" wrapText="1"/>
    </xf>
    <xf numFmtId="0" fontId="64" fillId="0" borderId="0" xfId="0" applyFont="1" applyAlignment="1">
      <alignment horizontal="justify" vertical="top" wrapText="1"/>
    </xf>
    <xf numFmtId="0" fontId="64" fillId="0" borderId="0" xfId="0" applyFont="1" applyAlignment="1">
      <alignment horizontal="left" vertical="top"/>
    </xf>
    <xf numFmtId="0" fontId="61" fillId="34" borderId="39" xfId="0" applyFont="1" applyFill="1" applyBorder="1" applyAlignment="1">
      <alignment horizontal="left" vertical="top" wrapText="1"/>
    </xf>
    <xf numFmtId="0" fontId="61" fillId="34" borderId="0" xfId="0" applyFont="1" applyFill="1" applyAlignment="1">
      <alignment horizontal="left" vertical="top" wrapText="1"/>
    </xf>
    <xf numFmtId="2" fontId="69" fillId="0" borderId="0" xfId="0" applyNumberFormat="1" applyFont="1" applyAlignment="1">
      <alignment horizontal="center" vertical="center" wrapText="1"/>
    </xf>
    <xf numFmtId="0" fontId="60" fillId="0" borderId="0" xfId="0" applyFont="1" applyAlignment="1">
      <alignment horizontal="center" vertical="top" wrapText="1"/>
    </xf>
    <xf numFmtId="0" fontId="62" fillId="48" borderId="0" xfId="0" applyFont="1" applyFill="1" applyAlignment="1">
      <alignment horizontal="center" vertical="top"/>
    </xf>
    <xf numFmtId="0" fontId="36" fillId="38" borderId="0" xfId="45" applyFont="1" applyFill="1" applyAlignment="1">
      <alignment horizontal="left" vertical="center" wrapText="1"/>
    </xf>
    <xf numFmtId="0" fontId="38" fillId="0" borderId="0" xfId="0" applyFont="1" applyAlignment="1">
      <alignment horizontal="center" vertical="center" wrapText="1"/>
    </xf>
    <xf numFmtId="0" fontId="39" fillId="0" borderId="0" xfId="45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center" wrapText="1"/>
    </xf>
    <xf numFmtId="1" fontId="43" fillId="0" borderId="0" xfId="45" applyNumberFormat="1" applyFont="1" applyAlignment="1">
      <alignment horizontal="left" vertical="center"/>
    </xf>
    <xf numFmtId="0" fontId="45" fillId="0" borderId="0" xfId="45" applyFont="1" applyAlignment="1">
      <alignment horizontal="center" vertical="top"/>
    </xf>
    <xf numFmtId="0" fontId="43" fillId="0" borderId="0" xfId="45" applyFont="1" applyAlignment="1">
      <alignment horizontal="center" vertical="center"/>
    </xf>
    <xf numFmtId="0" fontId="44" fillId="0" borderId="0" xfId="45" applyFont="1" applyAlignment="1">
      <alignment horizontal="left" vertical="top" wrapText="1"/>
    </xf>
    <xf numFmtId="0" fontId="38" fillId="0" borderId="0" xfId="45" applyFont="1" applyAlignment="1">
      <alignment horizontal="center" vertical="center" wrapText="1"/>
    </xf>
    <xf numFmtId="4" fontId="35" fillId="48" borderId="37" xfId="45" applyNumberFormat="1" applyFont="1" applyFill="1" applyBorder="1" applyAlignment="1">
      <alignment horizontal="center" vertical="center" wrapText="1"/>
    </xf>
    <xf numFmtId="0" fontId="52" fillId="48" borderId="0" xfId="45" applyFont="1" applyFill="1" applyAlignment="1">
      <alignment horizontal="left" vertical="center" wrapText="1"/>
    </xf>
    <xf numFmtId="0" fontId="44" fillId="0" borderId="0" xfId="45" applyFont="1" applyAlignment="1">
      <alignment horizontal="justify" vertical="top" wrapText="1"/>
    </xf>
    <xf numFmtId="0" fontId="54" fillId="48" borderId="0" xfId="49" applyFont="1" applyFill="1" applyAlignment="1">
      <alignment horizontal="left" vertical="center"/>
    </xf>
    <xf numFmtId="0" fontId="54" fillId="48" borderId="0" xfId="49" applyFont="1" applyFill="1" applyAlignment="1">
      <alignment horizontal="right" vertical="center"/>
    </xf>
    <xf numFmtId="0" fontId="56" fillId="40" borderId="37" xfId="0" applyFont="1" applyFill="1" applyBorder="1" applyAlignment="1">
      <alignment horizontal="center" vertical="center" wrapText="1"/>
    </xf>
    <xf numFmtId="0" fontId="56" fillId="40" borderId="35" xfId="0" applyFont="1" applyFill="1" applyBorder="1" applyAlignment="1">
      <alignment horizontal="center" vertical="center" wrapText="1"/>
    </xf>
    <xf numFmtId="0" fontId="56" fillId="40" borderId="32" xfId="0" applyFont="1" applyFill="1" applyBorder="1" applyAlignment="1">
      <alignment horizontal="center" vertical="center" wrapText="1"/>
    </xf>
    <xf numFmtId="0" fontId="56" fillId="40" borderId="45" xfId="0" applyFont="1" applyFill="1" applyBorder="1" applyAlignment="1">
      <alignment horizontal="center" vertical="center" wrapText="1"/>
    </xf>
    <xf numFmtId="0" fontId="56" fillId="40" borderId="48" xfId="0" applyFont="1" applyFill="1" applyBorder="1" applyAlignment="1">
      <alignment horizontal="center" vertical="center" wrapText="1"/>
    </xf>
    <xf numFmtId="0" fontId="56" fillId="40" borderId="33" xfId="0" applyFont="1" applyFill="1" applyBorder="1" applyAlignment="1">
      <alignment horizontal="center" vertical="center" wrapText="1"/>
    </xf>
    <xf numFmtId="0" fontId="56" fillId="40" borderId="34" xfId="0" applyFont="1" applyFill="1" applyBorder="1" applyAlignment="1">
      <alignment horizontal="center" vertical="center" wrapText="1"/>
    </xf>
    <xf numFmtId="0" fontId="56" fillId="40" borderId="44" xfId="0" applyFont="1" applyFill="1" applyBorder="1" applyAlignment="1">
      <alignment horizontal="center" vertical="center" wrapText="1"/>
    </xf>
    <xf numFmtId="0" fontId="56" fillId="40" borderId="46" xfId="0" applyFont="1" applyFill="1" applyBorder="1" applyAlignment="1">
      <alignment horizontal="center" vertical="center" wrapText="1"/>
    </xf>
    <xf numFmtId="0" fontId="56" fillId="40" borderId="47" xfId="0" applyFont="1" applyFill="1" applyBorder="1" applyAlignment="1">
      <alignment horizontal="center" vertical="center"/>
    </xf>
    <xf numFmtId="0" fontId="56" fillId="40" borderId="31" xfId="0" applyFont="1" applyFill="1" applyBorder="1" applyAlignment="1">
      <alignment horizontal="center" vertical="center"/>
    </xf>
    <xf numFmtId="0" fontId="54" fillId="48" borderId="49" xfId="0" applyFont="1" applyFill="1" applyBorder="1" applyAlignment="1">
      <alignment horizontal="center" vertical="center" wrapText="1"/>
    </xf>
    <xf numFmtId="0" fontId="54" fillId="48" borderId="50" xfId="0" applyFont="1" applyFill="1" applyBorder="1" applyAlignment="1">
      <alignment horizontal="center" vertical="center" wrapText="1"/>
    </xf>
    <xf numFmtId="0" fontId="54" fillId="48" borderId="51" xfId="0" applyFont="1" applyFill="1" applyBorder="1" applyAlignment="1">
      <alignment horizontal="center" vertical="center" wrapText="1"/>
    </xf>
    <xf numFmtId="10" fontId="54" fillId="48" borderId="50" xfId="34" applyNumberFormat="1" applyFont="1" applyFill="1" applyBorder="1" applyAlignment="1">
      <alignment horizontal="center" vertical="center" wrapText="1"/>
    </xf>
    <xf numFmtId="10" fontId="54" fillId="48" borderId="51" xfId="34" applyNumberFormat="1" applyFont="1" applyFill="1" applyBorder="1" applyAlignment="1">
      <alignment horizontal="center" vertical="center" wrapText="1"/>
    </xf>
    <xf numFmtId="0" fontId="56" fillId="40" borderId="36" xfId="0" applyFont="1" applyFill="1" applyBorder="1" applyAlignment="1">
      <alignment horizontal="center" vertical="center" wrapText="1"/>
    </xf>
    <xf numFmtId="0" fontId="56" fillId="34" borderId="44" xfId="0" applyFont="1" applyFill="1" applyBorder="1" applyAlignment="1">
      <alignment horizontal="center" vertical="center" wrapText="1"/>
    </xf>
    <xf numFmtId="0" fontId="56" fillId="34" borderId="32" xfId="0" applyFont="1" applyFill="1" applyBorder="1" applyAlignment="1">
      <alignment horizontal="center" vertical="center" wrapText="1"/>
    </xf>
    <xf numFmtId="0" fontId="56" fillId="34" borderId="46" xfId="0" applyFont="1" applyFill="1" applyBorder="1" applyAlignment="1">
      <alignment horizontal="center" vertical="center" wrapText="1"/>
    </xf>
    <xf numFmtId="4" fontId="43" fillId="51" borderId="40" xfId="48" applyNumberFormat="1" applyFont="1" applyFill="1" applyBorder="1" applyAlignment="1">
      <alignment horizontal="right" vertical="center"/>
    </xf>
    <xf numFmtId="4" fontId="43" fillId="51" borderId="40" xfId="45" applyNumberFormat="1" applyFont="1" applyFill="1" applyBorder="1" applyAlignment="1">
      <alignment horizontal="right" vertical="center"/>
    </xf>
    <xf numFmtId="4" fontId="43" fillId="51" borderId="39" xfId="45" applyNumberFormat="1" applyFont="1" applyFill="1" applyBorder="1" applyAlignment="1">
      <alignment horizontal="right" vertical="center"/>
    </xf>
    <xf numFmtId="170" fontId="43" fillId="0" borderId="40" xfId="48" applyNumberFormat="1" applyFont="1" applyFill="1" applyBorder="1" applyAlignment="1">
      <alignment horizontal="center" vertical="center"/>
    </xf>
    <xf numFmtId="4" fontId="43" fillId="0" borderId="40" xfId="48" applyNumberFormat="1" applyFont="1" applyFill="1" applyBorder="1" applyAlignment="1">
      <alignment horizontal="center" vertical="center"/>
    </xf>
    <xf numFmtId="171" fontId="43" fillId="0" borderId="40" xfId="48" applyNumberFormat="1" applyFont="1" applyFill="1" applyBorder="1" applyAlignment="1">
      <alignment horizontal="center" vertical="center"/>
    </xf>
    <xf numFmtId="2" fontId="43" fillId="0" borderId="40" xfId="45" applyNumberFormat="1" applyFont="1" applyFill="1" applyBorder="1" applyAlignment="1">
      <alignment horizontal="center" vertical="center" wrapText="1"/>
    </xf>
    <xf numFmtId="173" fontId="43" fillId="0" borderId="40" xfId="45" applyNumberFormat="1" applyFont="1" applyFill="1" applyBorder="1" applyAlignment="1">
      <alignment horizontal="center" vertical="center" wrapText="1"/>
    </xf>
    <xf numFmtId="172" fontId="43" fillId="0" borderId="40" xfId="45" applyNumberFormat="1" applyFont="1" applyFill="1" applyBorder="1" applyAlignment="1">
      <alignment horizontal="center" vertical="center" wrapText="1"/>
    </xf>
  </cellXfs>
  <cellStyles count="80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Moeda" xfId="79" builtinId="4"/>
    <cellStyle name="Neutro" xfId="31" builtinId="28" customBuiltin="1"/>
    <cellStyle name="Normal" xfId="0" builtinId="0"/>
    <cellStyle name="Normal 2" xfId="32" xr:uid="{00000000-0005-0000-0000-00002F000000}"/>
    <cellStyle name="Normal 2 2" xfId="69" xr:uid="{00000000-0005-0000-0000-000030000000}"/>
    <cellStyle name="Normal 3" xfId="45" xr:uid="{00000000-0005-0000-0000-000031000000}"/>
    <cellStyle name="Normal 3 2" xfId="73" xr:uid="{00000000-0005-0000-0000-000032000000}"/>
    <cellStyle name="Normal 4" xfId="49" xr:uid="{00000000-0005-0000-0000-000033000000}"/>
    <cellStyle name="Normal 4 2" xfId="77" xr:uid="{00000000-0005-0000-0000-000034000000}"/>
    <cellStyle name="Normal 5" xfId="51" xr:uid="{00000000-0005-0000-0000-000035000000}"/>
    <cellStyle name="Normal 6" xfId="60" xr:uid="{00000000-0005-0000-0000-000036000000}"/>
    <cellStyle name="Normal 7" xfId="52" xr:uid="{00000000-0005-0000-0000-000037000000}"/>
    <cellStyle name="Nota 2" xfId="33" xr:uid="{00000000-0005-0000-0000-000038000000}"/>
    <cellStyle name="Porcentagem" xfId="34" builtinId="5"/>
    <cellStyle name="Porcentagem 2" xfId="46" xr:uid="{00000000-0005-0000-0000-00003A000000}"/>
    <cellStyle name="Porcentagem 2 2" xfId="74" xr:uid="{00000000-0005-0000-0000-00003B000000}"/>
    <cellStyle name="Porcentagem 3" xfId="50" xr:uid="{00000000-0005-0000-0000-00003C000000}"/>
    <cellStyle name="Porcentagem 3 2" xfId="78" xr:uid="{00000000-0005-0000-0000-00003D000000}"/>
    <cellStyle name="Porcentagem 4" xfId="70" xr:uid="{00000000-0005-0000-0000-00003E000000}"/>
    <cellStyle name="Ruim" xfId="30" builtinId="27" customBuiltin="1"/>
    <cellStyle name="Saída" xfId="35" builtinId="21" customBuiltin="1"/>
    <cellStyle name="Separador de milhares 2" xfId="48" xr:uid="{00000000-0005-0000-0000-000040000000}"/>
    <cellStyle name="Separador de milhares 2 2" xfId="76" xr:uid="{00000000-0005-0000-0000-000041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49000000}"/>
    <cellStyle name="Total" xfId="44" builtinId="25" customBuiltin="1"/>
    <cellStyle name="Vírgula" xfId="36" builtinId="3"/>
    <cellStyle name="Vírgula 2" xfId="47" xr:uid="{00000000-0005-0000-0000-00004C000000}"/>
    <cellStyle name="Vírgula 2 2" xfId="75" xr:uid="{00000000-0005-0000-0000-00004D000000}"/>
    <cellStyle name="Vírgula 3" xfId="71" xr:uid="{00000000-0005-0000-0000-00004E000000}"/>
  </cellStyles>
  <dxfs count="21"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FFCC99"/>
      <color rgb="FFA0E8E6"/>
      <color rgb="FFC6E6A2"/>
      <color rgb="FF81E1DF"/>
      <color rgb="FFFFFF99"/>
      <color rgb="FFF48E56"/>
      <color rgb="FF00CC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244624</xdr:colOff>
      <xdr:row>2</xdr:row>
      <xdr:rowOff>57244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DD5DE76-43AC-4C5C-A304-083CD5A61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1570" cy="49404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Otávio Augusto Pessoa Miranda" id="{1353D66C-C34F-4D6C-ABCE-5C66B1D7B26D}" userId="S::otavio.miranda@agedoce.org.br::a3edf049-99ff-4f81-aa51-1b20d2751808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0" dT="2025-05-19T17:28:34.28" personId="{1353D66C-C34F-4D6C-ABCE-5C66B1D7B26D}" id="{76E49560-B01B-4C24-8081-8013F915B475}">
    <text>Manter como padrão para todos as comunidades.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J144"/>
  <sheetViews>
    <sheetView showGridLines="0" view="pageBreakPreview" topLeftCell="A20" zoomScaleNormal="100" zoomScaleSheetLayoutView="100" zoomScalePageLayoutView="40" workbookViewId="0">
      <selection activeCell="E35" sqref="E35"/>
    </sheetView>
  </sheetViews>
  <sheetFormatPr defaultColWidth="8.81640625" defaultRowHeight="15.5"/>
  <cols>
    <col min="1" max="10" width="9.54296875" style="53" customWidth="1"/>
    <col min="11" max="16384" width="8.81640625" style="53"/>
  </cols>
  <sheetData>
    <row r="1" spans="1:9" ht="14.5" customHeight="1">
      <c r="A1" s="52"/>
      <c r="B1" s="52"/>
      <c r="C1" s="52"/>
      <c r="D1" s="52"/>
      <c r="E1" s="52"/>
      <c r="F1" s="52"/>
      <c r="G1" s="52"/>
      <c r="H1" s="52"/>
      <c r="I1" s="52"/>
    </row>
    <row r="2" spans="1:9" ht="14.5" customHeight="1"/>
    <row r="3" spans="1:9" ht="14.5" customHeight="1"/>
    <row r="4" spans="1:9" ht="14.5" customHeight="1"/>
    <row r="5" spans="1:9" ht="14.5" customHeight="1"/>
    <row r="6" spans="1:9" ht="14.5" customHeight="1"/>
    <row r="7" spans="1:9" ht="14.5" customHeight="1"/>
    <row r="8" spans="1:9" ht="14.5" customHeight="1"/>
    <row r="9" spans="1:9" ht="14.5" customHeight="1"/>
    <row r="10" spans="1:9" ht="14.5" customHeight="1"/>
    <row r="11" spans="1:9" ht="14.5" customHeight="1">
      <c r="B11" s="460" t="s">
        <v>0</v>
      </c>
      <c r="C11" s="460"/>
      <c r="D11" s="460"/>
      <c r="E11" s="460"/>
      <c r="F11" s="460"/>
      <c r="G11" s="460"/>
      <c r="H11" s="460"/>
      <c r="I11" s="460"/>
    </row>
    <row r="12" spans="1:9" ht="14.5" customHeight="1">
      <c r="B12" s="460"/>
      <c r="C12" s="460"/>
      <c r="D12" s="460"/>
      <c r="E12" s="460"/>
      <c r="F12" s="460"/>
      <c r="G12" s="460"/>
      <c r="H12" s="460"/>
      <c r="I12" s="460"/>
    </row>
    <row r="13" spans="1:9" ht="14.5" customHeight="1"/>
    <row r="14" spans="1:9" ht="14.5" customHeight="1"/>
    <row r="15" spans="1:9" ht="14.5" customHeight="1"/>
    <row r="16" spans="1:9" ht="14.5" customHeight="1"/>
    <row r="17" spans="1:10" ht="14.5" customHeight="1"/>
    <row r="18" spans="1:10" ht="14.5" customHeight="1"/>
    <row r="19" spans="1:10" ht="14.5" customHeight="1">
      <c r="A19" s="464" t="s">
        <v>1</v>
      </c>
      <c r="B19" s="464"/>
      <c r="C19" s="464"/>
      <c r="D19" s="464"/>
      <c r="E19" s="464"/>
      <c r="F19" s="464"/>
      <c r="G19" s="464"/>
      <c r="H19" s="464"/>
      <c r="I19" s="464"/>
      <c r="J19" s="464"/>
    </row>
    <row r="20" spans="1:10" ht="14.5" customHeight="1">
      <c r="A20" s="464"/>
      <c r="B20" s="464"/>
      <c r="C20" s="464"/>
      <c r="D20" s="464"/>
      <c r="E20" s="464"/>
      <c r="F20" s="464"/>
      <c r="G20" s="464"/>
      <c r="H20" s="464"/>
      <c r="I20" s="464"/>
      <c r="J20" s="464"/>
    </row>
    <row r="21" spans="1:10" ht="14.5" customHeight="1">
      <c r="A21" s="464"/>
      <c r="B21" s="464"/>
      <c r="C21" s="464"/>
      <c r="D21" s="464"/>
      <c r="E21" s="464"/>
      <c r="F21" s="464"/>
      <c r="G21" s="464"/>
      <c r="H21" s="464"/>
      <c r="I21" s="464"/>
      <c r="J21" s="464"/>
    </row>
    <row r="22" spans="1:10" ht="14.5" customHeight="1">
      <c r="A22" s="54"/>
      <c r="B22" s="54"/>
      <c r="C22" s="54"/>
      <c r="D22" s="54"/>
      <c r="E22" s="54"/>
      <c r="F22" s="54"/>
      <c r="G22" s="54"/>
      <c r="H22" s="54"/>
      <c r="I22" s="54"/>
      <c r="J22" s="54"/>
    </row>
    <row r="23" spans="1:10" ht="14.5" customHeight="1">
      <c r="A23" s="54"/>
      <c r="B23" s="54"/>
      <c r="C23" s="54"/>
      <c r="D23" s="54"/>
      <c r="E23" s="54"/>
      <c r="F23" s="54"/>
      <c r="G23" s="54"/>
      <c r="H23" s="54"/>
      <c r="I23" s="54"/>
      <c r="J23" s="54"/>
    </row>
    <row r="24" spans="1:10" ht="14.5" customHeight="1">
      <c r="A24" s="54"/>
      <c r="B24" s="54"/>
      <c r="C24" s="54"/>
      <c r="D24" s="54"/>
      <c r="E24" s="54"/>
      <c r="F24" s="54"/>
      <c r="G24" s="54"/>
      <c r="H24" s="54"/>
      <c r="I24" s="54"/>
      <c r="J24" s="54"/>
    </row>
    <row r="25" spans="1:10" ht="14.5" customHeight="1">
      <c r="A25" s="54"/>
      <c r="B25" s="463" t="s">
        <v>2</v>
      </c>
      <c r="C25" s="463"/>
      <c r="D25" s="463"/>
      <c r="E25" s="463"/>
      <c r="F25" s="463"/>
      <c r="G25" s="463"/>
      <c r="H25" s="463"/>
      <c r="I25" s="463"/>
      <c r="J25" s="54"/>
    </row>
    <row r="26" spans="1:10" ht="14.5" customHeight="1">
      <c r="A26" s="54"/>
      <c r="B26" s="463"/>
      <c r="C26" s="463"/>
      <c r="D26" s="463"/>
      <c r="E26" s="463"/>
      <c r="F26" s="463"/>
      <c r="G26" s="463"/>
      <c r="H26" s="463"/>
      <c r="I26" s="463"/>
      <c r="J26" s="54"/>
    </row>
    <row r="27" spans="1:10" ht="14.5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</row>
    <row r="28" spans="1:10" ht="14.5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</row>
    <row r="29" spans="1:10" ht="14.5" customHeight="1">
      <c r="A29" s="54"/>
      <c r="B29" s="54"/>
      <c r="C29" s="54"/>
      <c r="D29" s="54"/>
      <c r="E29" s="54"/>
      <c r="F29" s="54"/>
      <c r="G29" s="54"/>
      <c r="H29" s="54"/>
      <c r="I29" s="54"/>
      <c r="J29" s="54"/>
    </row>
    <row r="30" spans="1:10" ht="14.5" customHeight="1">
      <c r="A30" s="54"/>
      <c r="B30" s="463" t="s">
        <v>3</v>
      </c>
      <c r="C30" s="463"/>
      <c r="D30" s="463"/>
      <c r="E30" s="463"/>
      <c r="F30" s="463"/>
      <c r="G30" s="463"/>
      <c r="H30" s="463"/>
      <c r="I30" s="463"/>
      <c r="J30" s="54"/>
    </row>
    <row r="31" spans="1:10" ht="14.5" customHeight="1">
      <c r="A31" s="54"/>
      <c r="B31" s="463"/>
      <c r="C31" s="463"/>
      <c r="D31" s="463"/>
      <c r="E31" s="463"/>
      <c r="F31" s="463"/>
      <c r="G31" s="463"/>
      <c r="H31" s="463"/>
      <c r="I31" s="463"/>
      <c r="J31" s="54"/>
    </row>
    <row r="32" spans="1:10" ht="14.5" customHeight="1">
      <c r="A32" s="54"/>
      <c r="B32" s="463" t="s">
        <v>4</v>
      </c>
      <c r="C32" s="463"/>
      <c r="D32" s="463"/>
      <c r="E32" s="463"/>
      <c r="F32" s="463"/>
      <c r="G32" s="463"/>
      <c r="H32" s="463"/>
      <c r="I32" s="463"/>
      <c r="J32" s="54"/>
    </row>
    <row r="33" spans="1:10" ht="14.5" customHeight="1">
      <c r="A33" s="54"/>
      <c r="B33" s="463"/>
      <c r="C33" s="463"/>
      <c r="D33" s="463"/>
      <c r="E33" s="463"/>
      <c r="F33" s="463"/>
      <c r="G33" s="463"/>
      <c r="H33" s="463"/>
      <c r="I33" s="463"/>
      <c r="J33" s="54"/>
    </row>
    <row r="34" spans="1:10" ht="14.5" customHeight="1"/>
    <row r="35" spans="1:10" ht="14.5" customHeight="1"/>
    <row r="36" spans="1:10" ht="14.5" customHeight="1">
      <c r="B36" s="461" t="s">
        <v>5</v>
      </c>
      <c r="C36" s="461"/>
      <c r="D36" s="461"/>
      <c r="E36" s="461"/>
      <c r="F36" s="461"/>
      <c r="G36" s="461"/>
      <c r="H36" s="461"/>
      <c r="I36" s="461"/>
    </row>
    <row r="37" spans="1:10" ht="14.5" customHeight="1">
      <c r="B37" s="461" t="s">
        <v>6</v>
      </c>
      <c r="C37" s="461"/>
      <c r="D37" s="461"/>
      <c r="E37" s="461"/>
      <c r="F37" s="461"/>
      <c r="G37" s="461"/>
      <c r="H37" s="461"/>
      <c r="I37" s="461"/>
    </row>
    <row r="38" spans="1:10" ht="14.5" customHeight="1">
      <c r="B38" s="461" t="s">
        <v>7</v>
      </c>
      <c r="C38" s="461"/>
      <c r="D38" s="461"/>
      <c r="E38" s="461"/>
      <c r="F38" s="461"/>
      <c r="G38" s="461"/>
      <c r="H38" s="461"/>
      <c r="I38" s="461"/>
    </row>
    <row r="39" spans="1:10" ht="14.5" customHeight="1"/>
    <row r="40" spans="1:10" ht="14.5" customHeight="1"/>
    <row r="41" spans="1:10" ht="14.5" customHeight="1"/>
    <row r="42" spans="1:10" ht="14.5" customHeight="1"/>
    <row r="43" spans="1:10" ht="14.5" customHeight="1"/>
    <row r="44" spans="1:10" ht="14.5" customHeight="1"/>
    <row r="45" spans="1:10" ht="14.5" customHeight="1"/>
    <row r="46" spans="1:10" ht="14.5" customHeight="1"/>
    <row r="47" spans="1:10" ht="14.5" customHeight="1"/>
    <row r="48" spans="1:10" ht="14.5" customHeight="1"/>
    <row r="49" spans="3:8" ht="14.5" customHeight="1"/>
    <row r="50" spans="3:8" ht="14.5" customHeight="1"/>
    <row r="51" spans="3:8" ht="14.5" customHeight="1">
      <c r="C51" s="462" t="s">
        <v>8</v>
      </c>
      <c r="D51" s="462"/>
      <c r="E51" s="462"/>
      <c r="F51" s="462"/>
      <c r="G51" s="462"/>
      <c r="H51" s="462"/>
    </row>
    <row r="52" spans="3:8" ht="14.5" customHeight="1"/>
    <row r="53" spans="3:8" ht="14.5" customHeight="1"/>
    <row r="54" spans="3:8" ht="14.5" customHeight="1"/>
    <row r="55" spans="3:8" ht="14.5" customHeight="1"/>
    <row r="56" spans="3:8" ht="14.5" customHeight="1"/>
    <row r="57" spans="3:8" ht="14.5" customHeight="1"/>
    <row r="58" spans="3:8" ht="14.5" customHeight="1"/>
    <row r="59" spans="3:8" ht="14.5" customHeight="1"/>
    <row r="60" spans="3:8" ht="14.5" customHeight="1"/>
    <row r="61" spans="3:8" ht="14.5" customHeight="1"/>
    <row r="62" spans="3:8" ht="14.5" customHeight="1"/>
    <row r="63" spans="3:8" ht="14.5" customHeight="1"/>
    <row r="64" spans="3:8" ht="14.5" customHeight="1"/>
    <row r="65" ht="14.5" customHeight="1"/>
    <row r="66" ht="14.5" customHeight="1"/>
    <row r="67" ht="14.5" customHeight="1"/>
    <row r="68" ht="14.5" customHeight="1"/>
    <row r="69" ht="14.5" customHeight="1"/>
    <row r="70" ht="14.5" customHeight="1"/>
    <row r="71" ht="14.5" customHeight="1"/>
    <row r="72" ht="14.5" customHeight="1"/>
    <row r="73" ht="14.5" customHeight="1"/>
    <row r="74" ht="14.5" customHeight="1"/>
    <row r="75" ht="14.5" customHeight="1"/>
    <row r="76" ht="14.5" customHeight="1"/>
    <row r="77" ht="14.5" customHeight="1"/>
    <row r="78" ht="14.5" customHeight="1"/>
    <row r="79" ht="14.5" customHeight="1"/>
    <row r="80" ht="14.5" customHeight="1"/>
    <row r="81" ht="14.5" customHeight="1"/>
    <row r="82" ht="14.5" customHeight="1"/>
    <row r="83" ht="14.5" customHeight="1"/>
    <row r="84" ht="14.5" customHeight="1"/>
    <row r="85" ht="14.5" customHeight="1"/>
    <row r="86" ht="14.5" customHeight="1"/>
    <row r="87" ht="14.5" customHeight="1"/>
    <row r="88" ht="14.5" customHeight="1"/>
    <row r="89" ht="14.5" customHeight="1"/>
    <row r="90" ht="14.5" customHeight="1"/>
    <row r="91" ht="14.5" customHeight="1"/>
    <row r="92" ht="14.5" customHeight="1"/>
    <row r="93" ht="14.5" customHeight="1"/>
    <row r="94" ht="14.5" customHeight="1"/>
    <row r="95" ht="14.5" customHeight="1"/>
    <row r="96" ht="14.5" customHeight="1"/>
    <row r="97" ht="14.5" customHeight="1"/>
    <row r="98" ht="14.5" customHeight="1"/>
    <row r="99" ht="14.5" customHeight="1"/>
    <row r="100" ht="14.5" customHeight="1"/>
    <row r="101" ht="14.5" customHeight="1"/>
    <row r="102" ht="14.5" customHeight="1"/>
    <row r="103" ht="14.5" customHeight="1"/>
    <row r="104" ht="14.5" customHeight="1"/>
    <row r="105" ht="14.5" customHeight="1"/>
    <row r="106" ht="14.5" customHeight="1"/>
    <row r="107" ht="14.5" customHeight="1"/>
    <row r="108" ht="14.5" customHeight="1"/>
    <row r="109" ht="14.5" customHeight="1"/>
    <row r="110" ht="14.5" customHeight="1"/>
    <row r="111" ht="14.5" customHeight="1"/>
    <row r="112" ht="14.5" customHeight="1"/>
    <row r="113" ht="14.5" customHeight="1"/>
    <row r="114" ht="14.5" customHeight="1"/>
    <row r="115" ht="14.5" customHeight="1"/>
    <row r="116" ht="14.5" customHeight="1"/>
    <row r="117" ht="14.5" customHeight="1"/>
    <row r="118" ht="14.5" customHeight="1"/>
    <row r="119" ht="14.5" customHeight="1"/>
    <row r="120" ht="14.5" customHeight="1"/>
    <row r="121" ht="14.5" customHeight="1"/>
    <row r="122" ht="14.5" customHeight="1"/>
    <row r="123" ht="14.5" customHeight="1"/>
    <row r="124" ht="14.5" customHeight="1"/>
    <row r="125" ht="14.5" customHeight="1"/>
    <row r="126" ht="14.5" customHeight="1"/>
    <row r="127" ht="14.5" customHeight="1"/>
    <row r="128" ht="14.5" customHeight="1"/>
    <row r="129" ht="14.5" customHeight="1"/>
    <row r="130" ht="14.5" customHeight="1"/>
    <row r="131" ht="14.5" customHeight="1"/>
    <row r="132" ht="14.5" customHeight="1"/>
    <row r="133" ht="14.5" customHeight="1"/>
    <row r="134" ht="14.5" customHeight="1"/>
    <row r="135" ht="14.5" customHeight="1"/>
    <row r="136" ht="14.5" customHeight="1"/>
    <row r="137" ht="14.5" customHeight="1"/>
    <row r="138" ht="14.5" customHeight="1"/>
    <row r="139" ht="14.5" customHeight="1"/>
    <row r="140" ht="14.5" customHeight="1"/>
    <row r="141" ht="14.5" customHeight="1"/>
    <row r="142" ht="14.5" customHeight="1"/>
    <row r="143" ht="14.5" customHeight="1"/>
    <row r="144" ht="14.5" customHeight="1"/>
  </sheetData>
  <mergeCells count="9">
    <mergeCell ref="B11:I12"/>
    <mergeCell ref="B36:I36"/>
    <mergeCell ref="B37:I37"/>
    <mergeCell ref="B38:I38"/>
    <mergeCell ref="C51:H51"/>
    <mergeCell ref="B30:I31"/>
    <mergeCell ref="B25:I26"/>
    <mergeCell ref="A19:J21"/>
    <mergeCell ref="B32:I33"/>
  </mergeCells>
  <conditionalFormatting sqref="B11:I12">
    <cfRule type="containsText" dxfId="20" priority="2" operator="containsText" text="inserir">
      <formula>NOT(ISERROR(SEARCH("inserir",B11)))</formula>
    </cfRule>
  </conditionalFormatting>
  <conditionalFormatting sqref="B36:I38">
    <cfRule type="containsText" dxfId="19" priority="1" operator="containsText" text="Inserir">
      <formula>NOT(ISERROR(SEARCH("Inserir",B36)))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92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2"/>
  <sheetViews>
    <sheetView view="pageBreakPreview" topLeftCell="A61" zoomScaleSheetLayoutView="100" workbookViewId="0">
      <selection activeCell="E90" sqref="E90"/>
    </sheetView>
  </sheetViews>
  <sheetFormatPr defaultRowHeight="12.5"/>
  <cols>
    <col min="1" max="1" width="6.453125" customWidth="1"/>
    <col min="2" max="2" width="56.81640625" customWidth="1"/>
    <col min="3" max="3" width="10.1796875" customWidth="1"/>
    <col min="4" max="4" width="5" customWidth="1"/>
    <col min="5" max="5" width="6.7265625" customWidth="1"/>
    <col min="6" max="6" width="11.81640625" bestFit="1" customWidth="1"/>
    <col min="7" max="7" width="15.453125" customWidth="1"/>
    <col min="9" max="9" width="7.7265625" style="28" customWidth="1"/>
    <col min="10" max="10" width="8.7265625" style="28" customWidth="1"/>
    <col min="11" max="11" width="7" style="28" bestFit="1" customWidth="1"/>
    <col min="12" max="12" width="9.1796875" style="42"/>
    <col min="13" max="13" width="7.81640625" style="42" bestFit="1" customWidth="1"/>
    <col min="14" max="14" width="11.1796875" bestFit="1" customWidth="1"/>
    <col min="15" max="16" width="9.26953125" bestFit="1" customWidth="1"/>
  </cols>
  <sheetData>
    <row r="1" spans="1:7">
      <c r="A1" s="474"/>
      <c r="B1" s="474"/>
      <c r="C1" s="474"/>
      <c r="D1" s="474"/>
      <c r="E1" s="474"/>
      <c r="F1" s="474"/>
      <c r="G1" s="474"/>
    </row>
    <row r="2" spans="1:7">
      <c r="A2" s="474"/>
      <c r="B2" s="474"/>
      <c r="C2" s="474"/>
      <c r="D2" s="474"/>
      <c r="E2" s="474"/>
      <c r="F2" s="474"/>
      <c r="G2" s="474"/>
    </row>
    <row r="3" spans="1:7">
      <c r="A3" s="474"/>
      <c r="B3" s="474"/>
      <c r="C3" s="474"/>
      <c r="D3" s="474"/>
      <c r="E3" s="474"/>
      <c r="F3" s="474"/>
      <c r="G3" s="474"/>
    </row>
    <row r="4" spans="1:7">
      <c r="A4" s="474"/>
      <c r="B4" s="474"/>
      <c r="C4" s="474"/>
      <c r="D4" s="474"/>
      <c r="E4" s="474"/>
      <c r="F4" s="474"/>
      <c r="G4" s="474"/>
    </row>
    <row r="5" spans="1:7">
      <c r="A5" s="474"/>
      <c r="B5" s="474"/>
      <c r="C5" s="474"/>
      <c r="D5" s="474"/>
      <c r="E5" s="474"/>
      <c r="F5" s="474"/>
      <c r="G5" s="474"/>
    </row>
    <row r="6" spans="1:7">
      <c r="A6" s="474"/>
      <c r="B6" s="474"/>
      <c r="C6" s="474"/>
      <c r="D6" s="474"/>
      <c r="E6" s="474"/>
      <c r="F6" s="474"/>
      <c r="G6" s="474"/>
    </row>
    <row r="7" spans="1:7">
      <c r="A7" s="474"/>
      <c r="B7" s="474"/>
      <c r="C7" s="474"/>
      <c r="D7" s="474"/>
      <c r="E7" s="474"/>
      <c r="F7" s="474"/>
      <c r="G7" s="474"/>
    </row>
    <row r="8" spans="1:7">
      <c r="A8" s="474"/>
      <c r="B8" s="474"/>
      <c r="C8" s="474"/>
      <c r="D8" s="474"/>
      <c r="E8" s="474"/>
      <c r="F8" s="474"/>
      <c r="G8" s="474"/>
    </row>
    <row r="9" spans="1:7">
      <c r="A9" s="474"/>
      <c r="B9" s="474"/>
      <c r="C9" s="474"/>
      <c r="D9" s="474"/>
      <c r="E9" s="474"/>
      <c r="F9" s="474"/>
      <c r="G9" s="474"/>
    </row>
    <row r="10" spans="1:7">
      <c r="A10" s="475" t="s">
        <v>9</v>
      </c>
      <c r="B10" s="475"/>
      <c r="C10" s="475"/>
      <c r="D10" s="475"/>
      <c r="E10" s="475"/>
      <c r="F10" s="475"/>
      <c r="G10" s="475"/>
    </row>
    <row r="11" spans="1:7">
      <c r="A11" s="475" t="s">
        <v>10</v>
      </c>
      <c r="B11" s="475"/>
      <c r="C11" s="475"/>
      <c r="D11" s="475"/>
      <c r="E11" s="475"/>
      <c r="F11" s="475"/>
      <c r="G11" s="475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475" t="s">
        <v>11</v>
      </c>
      <c r="C13" s="475"/>
      <c r="D13" s="475"/>
      <c r="E13" s="475"/>
      <c r="F13" s="475"/>
      <c r="G13" s="51" t="s">
        <v>12</v>
      </c>
    </row>
    <row r="14" spans="1:7" ht="21.75" customHeight="1" thickBot="1">
      <c r="A14" s="476" t="s">
        <v>13</v>
      </c>
      <c r="B14" s="476"/>
      <c r="C14" s="476"/>
      <c r="D14" s="476"/>
      <c r="E14" s="476"/>
      <c r="F14" s="476"/>
      <c r="G14" s="476"/>
    </row>
    <row r="15" spans="1:7">
      <c r="A15" s="472" t="s">
        <v>14</v>
      </c>
      <c r="B15" s="472" t="s">
        <v>15</v>
      </c>
      <c r="C15" s="472" t="s">
        <v>16</v>
      </c>
      <c r="D15" s="472" t="s">
        <v>17</v>
      </c>
      <c r="E15" s="472" t="s">
        <v>18</v>
      </c>
      <c r="F15" s="36" t="s">
        <v>19</v>
      </c>
      <c r="G15" s="465" t="s">
        <v>20</v>
      </c>
    </row>
    <row r="16" spans="1:7" ht="13" thickBot="1">
      <c r="A16" s="473"/>
      <c r="B16" s="473"/>
      <c r="C16" s="473"/>
      <c r="D16" s="473"/>
      <c r="E16" s="473"/>
      <c r="F16" s="19" t="s">
        <v>21</v>
      </c>
      <c r="G16" s="466"/>
    </row>
    <row r="17" spans="1:16" ht="13">
      <c r="A17" s="12">
        <v>0</v>
      </c>
      <c r="B17" s="471" t="s">
        <v>22</v>
      </c>
      <c r="C17" s="471"/>
      <c r="D17" s="471"/>
      <c r="E17" s="13"/>
      <c r="F17" s="13"/>
      <c r="G17" s="14" t="e">
        <f>SUM(G18:G20)</f>
        <v>#REF!</v>
      </c>
      <c r="I17" s="347" t="s">
        <v>23</v>
      </c>
      <c r="J17" s="347" t="s">
        <v>24</v>
      </c>
      <c r="K17" s="347" t="s">
        <v>25</v>
      </c>
    </row>
    <row r="18" spans="1:16" ht="24" customHeight="1">
      <c r="A18" s="5" t="s">
        <v>26</v>
      </c>
      <c r="B18" s="6" t="e">
        <f>IF(C18="","",VLOOKUP(C18,#REF!,2,FALSE))</f>
        <v>#REF!</v>
      </c>
      <c r="C18" s="7" t="s">
        <v>27</v>
      </c>
      <c r="D18" s="8" t="s">
        <v>28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29</v>
      </c>
      <c r="B19" s="6" t="e">
        <f>IF(C19="","",VLOOKUP(C19,#REF!,2,FALSE))</f>
        <v>#REF!</v>
      </c>
      <c r="C19" s="7" t="s">
        <v>30</v>
      </c>
      <c r="D19" s="8" t="s">
        <v>28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31</v>
      </c>
      <c r="B20" s="6" t="e">
        <f>IF(C20="","",VLOOKUP(C20,#REF!,2,FALSE))</f>
        <v>#REF!</v>
      </c>
      <c r="C20" s="7" t="s">
        <v>32</v>
      </c>
      <c r="D20" s="8" t="s">
        <v>28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467" t="s">
        <v>33</v>
      </c>
      <c r="C21" s="467"/>
      <c r="D21" s="467"/>
      <c r="E21" s="17"/>
      <c r="F21" s="17"/>
      <c r="G21" s="18" t="e">
        <f>SUM(G22:G29)</f>
        <v>#REF!</v>
      </c>
      <c r="H21" s="348"/>
      <c r="I21" s="347"/>
      <c r="J21" s="347"/>
      <c r="K21" s="347"/>
      <c r="L21" s="42">
        <v>1</v>
      </c>
      <c r="M21" s="314" t="s">
        <v>34</v>
      </c>
      <c r="N21" s="348"/>
      <c r="O21" s="348"/>
      <c r="P21" s="348"/>
    </row>
    <row r="22" spans="1:16" ht="12.75" customHeight="1">
      <c r="A22" s="5" t="s">
        <v>35</v>
      </c>
      <c r="B22" s="6" t="s">
        <v>36</v>
      </c>
      <c r="C22" s="7"/>
      <c r="D22" s="8" t="s">
        <v>28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348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349">
        <f>N22/160</f>
        <v>23.248374999999999</v>
      </c>
      <c r="P22" s="349">
        <f>O22+O22*1.14</f>
        <v>49.751522499999993</v>
      </c>
    </row>
    <row r="23" spans="1:16">
      <c r="A23" s="5" t="s">
        <v>37</v>
      </c>
      <c r="B23" s="6" t="s">
        <v>38</v>
      </c>
      <c r="C23" s="7"/>
      <c r="D23" s="8" t="s">
        <v>28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348"/>
      <c r="I23" s="28">
        <v>160</v>
      </c>
      <c r="J23" s="28">
        <v>1</v>
      </c>
      <c r="K23" s="28">
        <v>1</v>
      </c>
      <c r="N23" s="349">
        <v>2076</v>
      </c>
      <c r="O23" s="349">
        <f>N23/160</f>
        <v>12.975</v>
      </c>
      <c r="P23" s="349">
        <f>O23+O23*1.14</f>
        <v>27.766500000000001</v>
      </c>
    </row>
    <row r="24" spans="1:16">
      <c r="A24" s="5" t="s">
        <v>39</v>
      </c>
      <c r="B24" s="6" t="s">
        <v>40</v>
      </c>
      <c r="C24" s="7"/>
      <c r="D24" s="8" t="s">
        <v>28</v>
      </c>
      <c r="E24" s="9">
        <f t="shared" si="1"/>
        <v>0</v>
      </c>
      <c r="F24" s="10">
        <v>53.9</v>
      </c>
      <c r="G24" s="11">
        <f t="shared" si="0"/>
        <v>0</v>
      </c>
      <c r="H24" s="348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41</v>
      </c>
      <c r="B25" s="6" t="e">
        <f>IF(C25="","",VLOOKUP(C25,#REF!,2,FALSE))</f>
        <v>#REF!</v>
      </c>
      <c r="C25" s="7" t="s">
        <v>42</v>
      </c>
      <c r="D25" s="8" t="s">
        <v>28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348"/>
      <c r="I25" s="28">
        <v>80</v>
      </c>
      <c r="J25" s="28">
        <v>1</v>
      </c>
      <c r="K25" s="347">
        <v>1</v>
      </c>
    </row>
    <row r="26" spans="1:16">
      <c r="A26" s="5" t="s">
        <v>43</v>
      </c>
      <c r="B26" s="6" t="e">
        <f>IF(C26="","",VLOOKUP(C26,#REF!,2,FALSE))</f>
        <v>#REF!</v>
      </c>
      <c r="C26" s="7" t="s">
        <v>44</v>
      </c>
      <c r="D26" s="8" t="s">
        <v>28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348"/>
      <c r="I26" s="28">
        <v>160</v>
      </c>
      <c r="J26" s="28">
        <v>1</v>
      </c>
      <c r="K26" s="347">
        <v>1</v>
      </c>
    </row>
    <row r="27" spans="1:16">
      <c r="A27" s="5" t="s">
        <v>45</v>
      </c>
      <c r="B27" s="6" t="e">
        <f>IF(C27="","",VLOOKUP(C27,#REF!,2,FALSE))</f>
        <v>#REF!</v>
      </c>
      <c r="C27" s="7" t="s">
        <v>46</v>
      </c>
      <c r="D27" s="8" t="s">
        <v>28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348"/>
      <c r="I27" s="28">
        <v>160</v>
      </c>
      <c r="J27" s="28">
        <v>1</v>
      </c>
      <c r="K27" s="347">
        <v>0</v>
      </c>
    </row>
    <row r="28" spans="1:16">
      <c r="A28" s="5" t="s">
        <v>47</v>
      </c>
      <c r="B28" s="6" t="e">
        <f>IF(C28="","",VLOOKUP(C28,#REF!,2,FALSE))</f>
        <v>#REF!</v>
      </c>
      <c r="C28" s="7" t="s">
        <v>48</v>
      </c>
      <c r="D28" s="8" t="s">
        <v>28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348"/>
      <c r="I28" s="28">
        <v>160</v>
      </c>
      <c r="J28" s="28">
        <v>1</v>
      </c>
      <c r="K28" s="347">
        <v>0</v>
      </c>
    </row>
    <row r="29" spans="1:16">
      <c r="A29" s="5" t="s">
        <v>49</v>
      </c>
      <c r="B29" s="6" t="e">
        <f>IF(C29="","",VLOOKUP(C29,#REF!,2,FALSE))</f>
        <v>#REF!</v>
      </c>
      <c r="C29" s="7" t="s">
        <v>50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348"/>
      <c r="I29" s="28">
        <v>160</v>
      </c>
      <c r="J29" s="28">
        <v>1</v>
      </c>
      <c r="K29" s="347">
        <v>0</v>
      </c>
    </row>
    <row r="30" spans="1:16">
      <c r="A30" s="16">
        <v>2</v>
      </c>
      <c r="B30" s="467" t="s">
        <v>51</v>
      </c>
      <c r="C30" s="467"/>
      <c r="D30" s="467"/>
      <c r="E30" s="17"/>
      <c r="F30" s="17"/>
      <c r="G30" s="18" t="e">
        <f>SUM(G31:G39)</f>
        <v>#REF!</v>
      </c>
      <c r="H30" s="350"/>
      <c r="I30" s="347"/>
      <c r="J30" s="347"/>
      <c r="K30" s="347"/>
      <c r="L30" s="42">
        <v>1</v>
      </c>
      <c r="M30" s="314" t="s">
        <v>52</v>
      </c>
    </row>
    <row r="31" spans="1:16" ht="12" customHeight="1">
      <c r="A31" s="5" t="s">
        <v>53</v>
      </c>
      <c r="B31" s="6" t="s">
        <v>36</v>
      </c>
      <c r="C31" s="7"/>
      <c r="D31" s="8" t="s">
        <v>28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35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54</v>
      </c>
      <c r="B32" s="6" t="s">
        <v>38</v>
      </c>
      <c r="C32" s="7"/>
      <c r="D32" s="8" t="s">
        <v>28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350"/>
      <c r="I32" s="28">
        <v>40</v>
      </c>
      <c r="J32" s="28">
        <v>1</v>
      </c>
      <c r="K32" s="28">
        <v>1</v>
      </c>
    </row>
    <row r="33" spans="1:13">
      <c r="A33" s="5" t="s">
        <v>55</v>
      </c>
      <c r="B33" s="6" t="s">
        <v>40</v>
      </c>
      <c r="C33" s="7"/>
      <c r="D33" s="8" t="s">
        <v>28</v>
      </c>
      <c r="E33" s="9">
        <f t="shared" si="3"/>
        <v>40</v>
      </c>
      <c r="F33" s="10">
        <v>53.9</v>
      </c>
      <c r="G33" s="11">
        <f t="shared" si="2"/>
        <v>2156</v>
      </c>
      <c r="H33" s="350"/>
      <c r="I33" s="28">
        <v>40</v>
      </c>
      <c r="J33" s="28">
        <v>1</v>
      </c>
      <c r="K33" s="28">
        <v>1</v>
      </c>
    </row>
    <row r="34" spans="1:13" ht="12.75" customHeight="1">
      <c r="A34" s="5" t="s">
        <v>56</v>
      </c>
      <c r="B34" s="6" t="e">
        <f>IF(C34="","",VLOOKUP(C34,#REF!,2,FALSE))</f>
        <v>#REF!</v>
      </c>
      <c r="C34" s="7" t="s">
        <v>42</v>
      </c>
      <c r="D34" s="8" t="s">
        <v>28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350"/>
      <c r="I34" s="28">
        <v>40</v>
      </c>
      <c r="J34" s="28">
        <v>1</v>
      </c>
      <c r="K34" s="28">
        <v>1</v>
      </c>
    </row>
    <row r="35" spans="1:13">
      <c r="A35" s="5" t="s">
        <v>57</v>
      </c>
      <c r="B35" s="6" t="e">
        <f>IF(C35="","",VLOOKUP(C35,#REF!,2,FALSE))</f>
        <v>#REF!</v>
      </c>
      <c r="C35" s="7" t="s">
        <v>44</v>
      </c>
      <c r="D35" s="8" t="s">
        <v>28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350"/>
      <c r="I35" s="28">
        <v>80</v>
      </c>
      <c r="J35" s="28">
        <v>1</v>
      </c>
      <c r="K35" s="28">
        <v>1</v>
      </c>
    </row>
    <row r="36" spans="1:13">
      <c r="A36" s="5" t="s">
        <v>58</v>
      </c>
      <c r="B36" s="6" t="e">
        <f>IF(C36="","",VLOOKUP(C36,#REF!,2,FALSE))</f>
        <v>#REF!</v>
      </c>
      <c r="C36" s="7" t="s">
        <v>46</v>
      </c>
      <c r="D36" s="8" t="s">
        <v>28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350"/>
      <c r="I36" s="28">
        <v>0</v>
      </c>
      <c r="J36" s="28">
        <v>1</v>
      </c>
      <c r="K36" s="28">
        <v>1</v>
      </c>
    </row>
    <row r="37" spans="1:13">
      <c r="A37" s="5" t="s">
        <v>59</v>
      </c>
      <c r="B37" s="6" t="e">
        <f>IF(C37="","",VLOOKUP(C37,#REF!,2,FALSE))</f>
        <v>#REF!</v>
      </c>
      <c r="C37" s="7" t="s">
        <v>48</v>
      </c>
      <c r="D37" s="8" t="s">
        <v>28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350"/>
      <c r="I37" s="28">
        <v>40</v>
      </c>
      <c r="J37" s="28">
        <v>1</v>
      </c>
      <c r="K37" s="28">
        <v>1</v>
      </c>
    </row>
    <row r="38" spans="1:13">
      <c r="A38" s="5" t="s">
        <v>60</v>
      </c>
      <c r="B38" s="6" t="e">
        <f>IF(C38="","",VLOOKUP(C38,#REF!,2,FALSE))</f>
        <v>#REF!</v>
      </c>
      <c r="C38" s="7" t="s">
        <v>50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350"/>
      <c r="I38" s="28">
        <v>80</v>
      </c>
      <c r="J38" s="28">
        <v>1</v>
      </c>
      <c r="K38" s="28">
        <v>1</v>
      </c>
    </row>
    <row r="39" spans="1:13" ht="24" customHeight="1">
      <c r="A39" s="5" t="s">
        <v>61</v>
      </c>
      <c r="B39" s="6" t="e">
        <f>IF(C39="","",VLOOKUP(C39,#REF!,2,FALSE))</f>
        <v>#REF!</v>
      </c>
      <c r="C39" s="7" t="s">
        <v>62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35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470" t="s">
        <v>63</v>
      </c>
      <c r="C40" s="470"/>
      <c r="D40" s="470"/>
      <c r="E40" s="470"/>
      <c r="F40" s="470"/>
      <c r="G40" s="18" t="e">
        <f>SUM(G41:G50)</f>
        <v>#REF!</v>
      </c>
      <c r="H40" s="350"/>
      <c r="I40" s="347"/>
      <c r="J40" s="347"/>
      <c r="K40" s="347"/>
      <c r="L40" s="42">
        <v>1</v>
      </c>
      <c r="M40" s="314" t="s">
        <v>64</v>
      </c>
    </row>
    <row r="41" spans="1:13">
      <c r="A41" s="5" t="s">
        <v>65</v>
      </c>
      <c r="B41" s="6" t="s">
        <v>36</v>
      </c>
      <c r="C41" s="7"/>
      <c r="D41" s="8" t="s">
        <v>28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350"/>
      <c r="I41" s="28">
        <v>40</v>
      </c>
      <c r="J41" s="28">
        <v>1</v>
      </c>
      <c r="K41" s="28">
        <v>1</v>
      </c>
      <c r="M41" s="28"/>
    </row>
    <row r="42" spans="1:13">
      <c r="A42" s="5" t="s">
        <v>66</v>
      </c>
      <c r="B42" s="6" t="s">
        <v>38</v>
      </c>
      <c r="C42" s="7"/>
      <c r="D42" s="8" t="s">
        <v>28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350"/>
      <c r="I42" s="28">
        <v>40</v>
      </c>
      <c r="J42" s="28">
        <v>1</v>
      </c>
      <c r="K42" s="28">
        <v>1</v>
      </c>
      <c r="M42" s="28"/>
    </row>
    <row r="43" spans="1:13">
      <c r="A43" s="5" t="s">
        <v>67</v>
      </c>
      <c r="B43" s="6" t="s">
        <v>40</v>
      </c>
      <c r="C43" s="7"/>
      <c r="D43" s="8" t="s">
        <v>28</v>
      </c>
      <c r="E43" s="9">
        <f t="shared" si="5"/>
        <v>40</v>
      </c>
      <c r="F43" s="10">
        <v>53.9</v>
      </c>
      <c r="G43" s="11">
        <f t="shared" si="4"/>
        <v>2156</v>
      </c>
      <c r="H43" s="35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68</v>
      </c>
      <c r="B44" s="6" t="e">
        <f>IF(C44="","",VLOOKUP(C44,#REF!,2,FALSE))</f>
        <v>#REF!</v>
      </c>
      <c r="C44" s="7" t="s">
        <v>42</v>
      </c>
      <c r="D44" s="8" t="s">
        <v>28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350"/>
      <c r="I44" s="28">
        <v>160</v>
      </c>
      <c r="J44" s="28">
        <v>1</v>
      </c>
      <c r="K44" s="28">
        <v>1</v>
      </c>
      <c r="M44" s="28"/>
    </row>
    <row r="45" spans="1:13">
      <c r="A45" s="5" t="s">
        <v>69</v>
      </c>
      <c r="B45" s="6" t="e">
        <f>IF(C45="","",VLOOKUP(C45,#REF!,2,FALSE))</f>
        <v>#REF!</v>
      </c>
      <c r="C45" s="7" t="s">
        <v>44</v>
      </c>
      <c r="D45" s="8" t="s">
        <v>28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350"/>
      <c r="I45" s="28">
        <v>160</v>
      </c>
      <c r="J45" s="28">
        <v>1</v>
      </c>
      <c r="K45" s="28">
        <v>2</v>
      </c>
      <c r="M45" s="28"/>
    </row>
    <row r="46" spans="1:13">
      <c r="A46" s="5" t="s">
        <v>70</v>
      </c>
      <c r="B46" s="6" t="e">
        <f>IF(C46="","",VLOOKUP(C46,#REF!,2,FALSE))</f>
        <v>#REF!</v>
      </c>
      <c r="C46" s="34" t="s">
        <v>71</v>
      </c>
      <c r="D46" s="8" t="s">
        <v>28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350"/>
      <c r="I46" s="28">
        <v>160</v>
      </c>
      <c r="J46" s="28">
        <v>1</v>
      </c>
      <c r="K46" s="28">
        <v>1</v>
      </c>
      <c r="M46" s="28"/>
    </row>
    <row r="47" spans="1:13">
      <c r="A47" s="5" t="s">
        <v>72</v>
      </c>
      <c r="B47" s="6" t="e">
        <f>IF(C47="","",VLOOKUP(C47,#REF!,2,FALSE))</f>
        <v>#REF!</v>
      </c>
      <c r="C47" s="7" t="s">
        <v>46</v>
      </c>
      <c r="D47" s="8" t="s">
        <v>28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350"/>
      <c r="I47" s="28">
        <v>160</v>
      </c>
      <c r="J47" s="28">
        <v>1</v>
      </c>
      <c r="K47" s="28">
        <v>1</v>
      </c>
      <c r="M47" s="28"/>
    </row>
    <row r="48" spans="1:13">
      <c r="A48" s="5" t="s">
        <v>73</v>
      </c>
      <c r="B48" s="6" t="e">
        <f>IF(C48="","",VLOOKUP(C48,#REF!,2,FALSE))</f>
        <v>#REF!</v>
      </c>
      <c r="C48" s="7" t="s">
        <v>48</v>
      </c>
      <c r="D48" s="8" t="s">
        <v>28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350"/>
      <c r="I48" s="28">
        <v>80</v>
      </c>
      <c r="J48" s="28">
        <v>1</v>
      </c>
      <c r="K48" s="28">
        <v>1</v>
      </c>
      <c r="M48" s="28"/>
    </row>
    <row r="49" spans="1:15">
      <c r="A49" s="5" t="s">
        <v>74</v>
      </c>
      <c r="B49" s="6" t="e">
        <f>IF(C49="","",VLOOKUP(C49,#REF!,2,FALSE))</f>
        <v>#REF!</v>
      </c>
      <c r="C49" s="7" t="s">
        <v>50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350"/>
      <c r="I49" s="28">
        <v>160</v>
      </c>
      <c r="J49" s="28">
        <v>1</v>
      </c>
      <c r="K49" s="28">
        <v>1</v>
      </c>
      <c r="M49" s="28"/>
    </row>
    <row r="50" spans="1:15">
      <c r="A50" s="5" t="s">
        <v>75</v>
      </c>
      <c r="B50" s="6" t="e">
        <f>IF(C50="","",VLOOKUP(C50,#REF!,2,FALSE))</f>
        <v>#REF!</v>
      </c>
      <c r="C50" s="7" t="s">
        <v>62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35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470" t="s">
        <v>76</v>
      </c>
      <c r="C51" s="470"/>
      <c r="D51" s="470"/>
      <c r="E51" s="470"/>
      <c r="F51" s="470"/>
      <c r="G51" s="18" t="e">
        <f>SUM(G52:G61)</f>
        <v>#REF!</v>
      </c>
      <c r="H51" s="350"/>
      <c r="I51" s="347"/>
      <c r="J51" s="347"/>
      <c r="K51" s="347"/>
      <c r="L51" s="42">
        <v>1</v>
      </c>
      <c r="M51" s="314" t="s">
        <v>77</v>
      </c>
    </row>
    <row r="52" spans="1:15" ht="12.75" customHeight="1">
      <c r="A52" s="5" t="s">
        <v>78</v>
      </c>
      <c r="B52" s="6" t="s">
        <v>36</v>
      </c>
      <c r="C52" s="7"/>
      <c r="D52" s="8" t="s">
        <v>28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35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79</v>
      </c>
      <c r="B53" s="6" t="s">
        <v>38</v>
      </c>
      <c r="C53" s="7"/>
      <c r="D53" s="8" t="s">
        <v>28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35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80</v>
      </c>
      <c r="B54" s="6" t="s">
        <v>40</v>
      </c>
      <c r="C54" s="7"/>
      <c r="D54" s="8" t="s">
        <v>28</v>
      </c>
      <c r="E54" s="9">
        <f t="shared" si="7"/>
        <v>80</v>
      </c>
      <c r="F54" s="10">
        <v>53.9</v>
      </c>
      <c r="G54" s="11">
        <f t="shared" si="6"/>
        <v>4312</v>
      </c>
      <c r="H54" s="35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81</v>
      </c>
      <c r="B55" s="6" t="e">
        <f>IF(C55="","",VLOOKUP(C55,#REF!,2,FALSE))</f>
        <v>#REF!</v>
      </c>
      <c r="C55" s="7" t="s">
        <v>42</v>
      </c>
      <c r="D55" s="8" t="s">
        <v>28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35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82</v>
      </c>
      <c r="B56" s="6" t="e">
        <f>IF(C56="","",VLOOKUP(C56,#REF!,2,FALSE))</f>
        <v>#REF!</v>
      </c>
      <c r="C56" s="7" t="s">
        <v>44</v>
      </c>
      <c r="D56" s="8" t="s">
        <v>28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35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83</v>
      </c>
      <c r="B57" s="6" t="e">
        <f>IF(C57="","",VLOOKUP(C57,#REF!,2,FALSE))</f>
        <v>#REF!</v>
      </c>
      <c r="C57" s="7" t="s">
        <v>71</v>
      </c>
      <c r="D57" s="8" t="s">
        <v>28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35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84</v>
      </c>
      <c r="B58" s="6" t="e">
        <f>IF(C58="","",VLOOKUP(C58,#REF!,2,FALSE))</f>
        <v>#REF!</v>
      </c>
      <c r="C58" s="7" t="s">
        <v>46</v>
      </c>
      <c r="D58" s="8" t="s">
        <v>28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35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85</v>
      </c>
      <c r="B59" s="6" t="e">
        <f>IF(C59="","",VLOOKUP(C59,#REF!,2,FALSE))</f>
        <v>#REF!</v>
      </c>
      <c r="C59" s="7" t="s">
        <v>48</v>
      </c>
      <c r="D59" s="8" t="s">
        <v>28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35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86</v>
      </c>
      <c r="B60" s="6" t="e">
        <f>IF(C60="","",VLOOKUP(C60,#REF!,2,FALSE))</f>
        <v>#REF!</v>
      </c>
      <c r="C60" s="7" t="s">
        <v>50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35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87</v>
      </c>
      <c r="B61" s="6" t="e">
        <f>IF(C61="","",VLOOKUP(C61,#REF!,2,FALSE))</f>
        <v>#REF!</v>
      </c>
      <c r="C61" s="7" t="s">
        <v>62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35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467" t="s">
        <v>88</v>
      </c>
      <c r="C62" s="467"/>
      <c r="D62" s="467"/>
      <c r="E62" s="17"/>
      <c r="F62" s="17"/>
      <c r="G62" s="18" t="e">
        <f>SUM(G63:G70)</f>
        <v>#REF!</v>
      </c>
      <c r="H62" s="350"/>
      <c r="I62" s="347"/>
      <c r="J62" s="347"/>
      <c r="K62" s="347"/>
      <c r="L62" s="42">
        <v>1</v>
      </c>
      <c r="M62" s="314" t="s">
        <v>89</v>
      </c>
    </row>
    <row r="63" spans="1:15">
      <c r="A63" s="5" t="s">
        <v>90</v>
      </c>
      <c r="B63" s="6" t="s">
        <v>36</v>
      </c>
      <c r="C63" s="7"/>
      <c r="D63" s="8" t="s">
        <v>28</v>
      </c>
      <c r="E63" s="9">
        <f>I63*J63*K63</f>
        <v>0</v>
      </c>
      <c r="F63" s="10">
        <v>53.9</v>
      </c>
      <c r="G63" s="11">
        <f t="shared" ref="G63:G70" si="8">E63*F63</f>
        <v>0</v>
      </c>
      <c r="H63" s="350"/>
      <c r="I63" s="28">
        <v>160</v>
      </c>
      <c r="J63" s="28">
        <v>1</v>
      </c>
      <c r="K63" s="28">
        <v>0</v>
      </c>
    </row>
    <row r="64" spans="1:15">
      <c r="A64" s="5" t="s">
        <v>91</v>
      </c>
      <c r="B64" s="6" t="s">
        <v>38</v>
      </c>
      <c r="C64" s="7"/>
      <c r="D64" s="8" t="s">
        <v>28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350"/>
      <c r="I64" s="28">
        <v>20</v>
      </c>
      <c r="J64" s="28">
        <v>1</v>
      </c>
      <c r="K64" s="28">
        <v>1</v>
      </c>
    </row>
    <row r="65" spans="1:14">
      <c r="A65" s="5" t="s">
        <v>92</v>
      </c>
      <c r="B65" s="6" t="s">
        <v>40</v>
      </c>
      <c r="C65" s="7"/>
      <c r="D65" s="8" t="s">
        <v>28</v>
      </c>
      <c r="E65" s="9">
        <f t="shared" si="9"/>
        <v>0</v>
      </c>
      <c r="F65" s="10">
        <v>53.9</v>
      </c>
      <c r="G65" s="11">
        <f t="shared" si="8"/>
        <v>0</v>
      </c>
      <c r="H65" s="350"/>
      <c r="I65" s="28">
        <v>160</v>
      </c>
      <c r="J65" s="28">
        <v>1</v>
      </c>
      <c r="K65" s="28">
        <v>0</v>
      </c>
    </row>
    <row r="66" spans="1:14">
      <c r="A66" s="5" t="s">
        <v>93</v>
      </c>
      <c r="B66" s="6" t="e">
        <f>IF(C66="","",VLOOKUP(C66,#REF!,2,FALSE))</f>
        <v>#REF!</v>
      </c>
      <c r="C66" s="7" t="s">
        <v>42</v>
      </c>
      <c r="D66" s="8" t="s">
        <v>28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350"/>
      <c r="I66" s="28">
        <v>40</v>
      </c>
      <c r="J66" s="347">
        <v>1</v>
      </c>
      <c r="K66" s="28">
        <v>1</v>
      </c>
    </row>
    <row r="67" spans="1:14">
      <c r="A67" s="5" t="s">
        <v>94</v>
      </c>
      <c r="B67" s="6" t="e">
        <f>IF(C67="","",VLOOKUP(C67,#REF!,2,FALSE))</f>
        <v>#REF!</v>
      </c>
      <c r="C67" s="7" t="s">
        <v>44</v>
      </c>
      <c r="D67" s="8" t="s">
        <v>28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350"/>
      <c r="I67" s="28">
        <v>160</v>
      </c>
      <c r="J67" s="347">
        <v>1</v>
      </c>
      <c r="K67" s="28">
        <v>1</v>
      </c>
    </row>
    <row r="68" spans="1:14">
      <c r="A68" s="5" t="s">
        <v>95</v>
      </c>
      <c r="B68" s="6" t="e">
        <f>IF(C68="","",VLOOKUP(C68,#REF!,2,FALSE))</f>
        <v>#REF!</v>
      </c>
      <c r="C68" s="7" t="s">
        <v>46</v>
      </c>
      <c r="D68" s="8" t="s">
        <v>28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350"/>
      <c r="I68" s="28">
        <v>160</v>
      </c>
      <c r="J68" s="347">
        <v>1</v>
      </c>
      <c r="K68" s="28">
        <v>0</v>
      </c>
    </row>
    <row r="69" spans="1:14">
      <c r="A69" s="5" t="s">
        <v>96</v>
      </c>
      <c r="B69" s="6" t="e">
        <f>IF(C69="","",VLOOKUP(C69,#REF!,2,FALSE))</f>
        <v>#REF!</v>
      </c>
      <c r="C69" s="7" t="s">
        <v>48</v>
      </c>
      <c r="D69" s="8" t="s">
        <v>28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350"/>
      <c r="I69" s="28">
        <v>160</v>
      </c>
      <c r="J69" s="347">
        <v>1</v>
      </c>
      <c r="K69" s="28">
        <v>0</v>
      </c>
    </row>
    <row r="70" spans="1:14">
      <c r="A70" s="5" t="s">
        <v>97</v>
      </c>
      <c r="B70" s="6" t="e">
        <f>IF(C70="","",VLOOKUP(C70,#REF!,2,FALSE))</f>
        <v>#REF!</v>
      </c>
      <c r="C70" s="7" t="s">
        <v>50</v>
      </c>
      <c r="D70" s="8" t="s">
        <v>28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350"/>
      <c r="I70" s="28">
        <v>160</v>
      </c>
      <c r="J70" s="347">
        <v>1</v>
      </c>
      <c r="K70" s="28">
        <v>0</v>
      </c>
    </row>
    <row r="71" spans="1:14">
      <c r="A71" s="16">
        <v>6</v>
      </c>
      <c r="B71" s="467" t="s">
        <v>98</v>
      </c>
      <c r="C71" s="467"/>
      <c r="D71" s="467"/>
      <c r="E71" s="17"/>
      <c r="F71" s="17"/>
      <c r="G71" s="18" t="e">
        <f>SUM(G72:G76)</f>
        <v>#REF!</v>
      </c>
      <c r="H71" s="350"/>
      <c r="I71" s="347"/>
      <c r="J71" s="347"/>
      <c r="K71" s="347"/>
      <c r="L71" s="42">
        <v>1</v>
      </c>
      <c r="M71" s="314" t="s">
        <v>99</v>
      </c>
      <c r="N71" s="348" t="s">
        <v>100</v>
      </c>
    </row>
    <row r="72" spans="1:14">
      <c r="A72" s="5" t="s">
        <v>101</v>
      </c>
      <c r="B72" s="6" t="e">
        <f>IF(C72="","",VLOOKUP(C72,#REF!,2,FALSE))</f>
        <v>#REF!</v>
      </c>
      <c r="C72" s="7" t="s">
        <v>42</v>
      </c>
      <c r="D72" s="8" t="s">
        <v>28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350"/>
      <c r="I72" s="28">
        <v>40</v>
      </c>
      <c r="J72" s="347">
        <v>1</v>
      </c>
      <c r="K72" s="347">
        <v>1</v>
      </c>
    </row>
    <row r="73" spans="1:14">
      <c r="A73" s="5" t="s">
        <v>102</v>
      </c>
      <c r="B73" s="6" t="e">
        <f>IF(C73="","",VLOOKUP(C73,#REF!,2,FALSE))</f>
        <v>#REF!</v>
      </c>
      <c r="C73" s="7" t="s">
        <v>44</v>
      </c>
      <c r="D73" s="8" t="s">
        <v>28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350"/>
      <c r="I73" s="28">
        <v>160</v>
      </c>
      <c r="J73" s="347">
        <v>1</v>
      </c>
      <c r="K73" s="347">
        <v>1</v>
      </c>
    </row>
    <row r="74" spans="1:14">
      <c r="A74" s="5" t="s">
        <v>103</v>
      </c>
      <c r="B74" s="6" t="e">
        <f>IF(C74="","",VLOOKUP(C74,#REF!,2,FALSE))</f>
        <v>#REF!</v>
      </c>
      <c r="C74" s="7" t="s">
        <v>46</v>
      </c>
      <c r="D74" s="8" t="s">
        <v>28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350"/>
      <c r="I74" s="28">
        <v>160</v>
      </c>
      <c r="J74" s="347">
        <v>1</v>
      </c>
      <c r="K74" s="347">
        <v>0</v>
      </c>
    </row>
    <row r="75" spans="1:14">
      <c r="A75" s="5" t="s">
        <v>104</v>
      </c>
      <c r="B75" s="6" t="s">
        <v>105</v>
      </c>
      <c r="C75" s="7"/>
      <c r="D75" s="8" t="s">
        <v>28</v>
      </c>
      <c r="E75" s="9">
        <f>I75*J75*K75</f>
        <v>160</v>
      </c>
      <c r="F75" s="10">
        <v>53.9</v>
      </c>
      <c r="G75" s="11">
        <f>E75*F75</f>
        <v>8624</v>
      </c>
      <c r="H75" s="350"/>
      <c r="I75" s="28">
        <v>160</v>
      </c>
      <c r="J75" s="347">
        <v>1</v>
      </c>
      <c r="K75" s="347">
        <v>1</v>
      </c>
    </row>
    <row r="76" spans="1:14">
      <c r="A76" s="5" t="s">
        <v>106</v>
      </c>
      <c r="B76" s="6" t="e">
        <f>IF(C76="","",VLOOKUP(C76,#REF!,2,FALSE))</f>
        <v>#REF!</v>
      </c>
      <c r="C76" s="7" t="s">
        <v>62</v>
      </c>
      <c r="D76" s="8" t="s">
        <v>28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350"/>
      <c r="I76" s="28">
        <v>40</v>
      </c>
      <c r="J76" s="347">
        <v>1</v>
      </c>
      <c r="K76" s="347">
        <v>1</v>
      </c>
    </row>
    <row r="77" spans="1:14" hidden="1">
      <c r="A77" s="468" t="s">
        <v>107</v>
      </c>
      <c r="B77" s="469"/>
      <c r="C77" s="469"/>
      <c r="D77" s="469"/>
      <c r="E77" s="469"/>
      <c r="F77" s="469"/>
      <c r="G77" s="11" t="e">
        <f>((G17/10)*9)+SUM(G21,G30,G40,#REF!,G51,#REF!,#REF!,G62,G71)</f>
        <v>#REF!</v>
      </c>
      <c r="H77" s="350"/>
      <c r="J77" s="347"/>
      <c r="K77" s="347"/>
    </row>
    <row r="78" spans="1:14" hidden="1">
      <c r="A78" s="468" t="s">
        <v>108</v>
      </c>
      <c r="B78" s="469"/>
      <c r="C78" s="469"/>
      <c r="D78" s="469"/>
      <c r="E78" s="469"/>
      <c r="F78" s="469"/>
      <c r="G78" s="11" t="e">
        <f>G77*1.16</f>
        <v>#REF!</v>
      </c>
      <c r="H78" s="350"/>
      <c r="J78" s="347"/>
      <c r="K78" s="347"/>
    </row>
    <row r="79" spans="1:14" ht="13">
      <c r="A79" s="26"/>
      <c r="B79" s="351"/>
      <c r="C79" s="352"/>
      <c r="D79" s="353"/>
      <c r="E79" s="354"/>
      <c r="F79" s="355"/>
      <c r="G79" s="356"/>
      <c r="H79" s="3"/>
      <c r="I79" s="24"/>
      <c r="J79" s="4"/>
      <c r="K79" s="15"/>
      <c r="L79" s="42">
        <f>SUM(L21:L78)</f>
        <v>6</v>
      </c>
      <c r="M79" s="314" t="s">
        <v>109</v>
      </c>
    </row>
    <row r="80" spans="1:14" ht="13">
      <c r="A80" s="26"/>
      <c r="B80" s="25" t="s">
        <v>110</v>
      </c>
      <c r="C80" s="20"/>
      <c r="D80" s="20"/>
      <c r="E80" s="21"/>
      <c r="F80" s="22"/>
      <c r="G80" s="23" t="e">
        <f>SUM(G71,G62,G51,,G40,G30,G21,G17)</f>
        <v>#REF!</v>
      </c>
      <c r="H80" s="350"/>
      <c r="I80" s="347"/>
      <c r="J80" s="347"/>
      <c r="K80" s="347"/>
    </row>
    <row r="81" spans="1:11" ht="13">
      <c r="A81" s="27"/>
      <c r="B81" s="25" t="s">
        <v>111</v>
      </c>
      <c r="C81" s="20"/>
      <c r="D81" s="20"/>
      <c r="E81" s="21"/>
      <c r="F81" s="22"/>
      <c r="G81" s="23" t="e">
        <f>G80*0.08</f>
        <v>#REF!</v>
      </c>
      <c r="H81" s="350"/>
      <c r="I81" s="347"/>
      <c r="J81" s="347"/>
      <c r="K81" s="347"/>
    </row>
    <row r="82" spans="1:11" ht="13">
      <c r="A82" s="27"/>
      <c r="B82" s="25" t="s">
        <v>112</v>
      </c>
      <c r="C82" s="20"/>
      <c r="D82" s="20"/>
      <c r="E82" s="21"/>
      <c r="F82" s="22"/>
      <c r="G82" s="23" t="e">
        <f>SUM(G80:G81)</f>
        <v>#REF!</v>
      </c>
      <c r="H82" s="350"/>
      <c r="I82" s="347"/>
      <c r="J82" s="347"/>
      <c r="K82" s="347"/>
    </row>
  </sheetData>
  <mergeCells count="20">
    <mergeCell ref="A1:G9"/>
    <mergeCell ref="A10:G10"/>
    <mergeCell ref="A11:G11"/>
    <mergeCell ref="B13:F13"/>
    <mergeCell ref="A14:G14"/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</mergeCells>
  <phoneticPr fontId="16" type="noConversion"/>
  <pageMargins left="1.02" right="0.39370078740157483" top="0.39370078740157483" bottom="0.39370078740157483" header="0" footer="0"/>
  <pageSetup paperSize="9" scale="73" orientation="portrait" r:id="rId1"/>
  <headerFooter scaleWithDoc="0">
    <oddFooter>&amp;C&amp;P</oddFooter>
    <firstFooter>Página &amp;P</first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K55"/>
  <sheetViews>
    <sheetView view="pageBreakPreview" topLeftCell="A4" zoomScaleSheetLayoutView="100" workbookViewId="0">
      <selection activeCell="D18" sqref="D18:H26"/>
    </sheetView>
  </sheetViews>
  <sheetFormatPr defaultRowHeight="12.5"/>
  <cols>
    <col min="1" max="1" width="71.453125" customWidth="1"/>
    <col min="2" max="2" width="14.26953125" style="1" bestFit="1" customWidth="1"/>
    <col min="3" max="7" width="11.7265625" style="1" customWidth="1"/>
    <col min="8" max="8" width="11.7265625" customWidth="1"/>
  </cols>
  <sheetData>
    <row r="9" spans="1:8" ht="13">
      <c r="A9" s="481" t="s">
        <v>113</v>
      </c>
      <c r="B9" s="481"/>
      <c r="C9" s="481"/>
      <c r="D9" s="481"/>
      <c r="E9" s="481"/>
      <c r="F9" s="481"/>
      <c r="G9" s="481"/>
      <c r="H9" s="481"/>
    </row>
    <row r="10" spans="1:8" ht="12.75" customHeight="1">
      <c r="A10" s="482" t="s">
        <v>114</v>
      </c>
      <c r="B10" s="482"/>
      <c r="C10" s="482"/>
      <c r="D10" s="482"/>
      <c r="E10" s="482"/>
      <c r="F10" s="482"/>
      <c r="G10" s="482"/>
      <c r="H10" s="482"/>
    </row>
    <row r="11" spans="1:8" ht="13" thickBot="1">
      <c r="A11" s="482"/>
      <c r="B11" s="482"/>
      <c r="C11" s="482"/>
      <c r="D11" s="482"/>
      <c r="E11" s="482"/>
      <c r="F11" s="482"/>
      <c r="G11" s="482"/>
      <c r="H11" s="482"/>
    </row>
    <row r="12" spans="1:8" ht="13" thickBot="1">
      <c r="A12" s="37" t="s">
        <v>115</v>
      </c>
      <c r="B12" s="357" t="s">
        <v>116</v>
      </c>
      <c r="C12" s="483" t="s">
        <v>117</v>
      </c>
      <c r="D12" s="483"/>
      <c r="E12" s="483"/>
      <c r="F12" s="483"/>
      <c r="G12" s="483"/>
      <c r="H12" s="483"/>
    </row>
    <row r="13" spans="1:8">
      <c r="A13" s="35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477" t="s">
        <v>118</v>
      </c>
      <c r="B15" s="479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478"/>
      <c r="B16" s="480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477" t="s">
        <v>119</v>
      </c>
      <c r="B17" s="479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478"/>
      <c r="B18" s="480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477" t="s">
        <v>120</v>
      </c>
      <c r="B19" s="479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478"/>
      <c r="B20" s="480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477" t="s">
        <v>121</v>
      </c>
      <c r="B21" s="479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478"/>
      <c r="B22" s="480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477" t="s">
        <v>122</v>
      </c>
      <c r="B23" s="479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478"/>
      <c r="B24" s="480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477" t="s">
        <v>123</v>
      </c>
      <c r="B25" s="479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484"/>
      <c r="B26" s="485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359" t="s">
        <v>124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360" t="s">
        <v>125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360" t="s">
        <v>126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360" t="s">
        <v>127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4">
      <c r="A34" s="40"/>
    </row>
    <row r="35" spans="1:11" ht="14">
      <c r="A35" s="40"/>
    </row>
    <row r="36" spans="1:11" ht="14">
      <c r="A36" s="40"/>
    </row>
    <row r="37" spans="1:11" ht="14">
      <c r="A37" s="40"/>
    </row>
    <row r="38" spans="1:11" ht="14">
      <c r="A38" s="40"/>
    </row>
    <row r="39" spans="1:11" ht="14">
      <c r="A39" s="40"/>
    </row>
    <row r="40" spans="1:11" ht="14">
      <c r="A40" s="40"/>
    </row>
    <row r="41" spans="1:11" ht="14">
      <c r="A41" s="40"/>
    </row>
    <row r="42" spans="1:11" ht="14">
      <c r="A42" s="40"/>
    </row>
    <row r="43" spans="1:11" ht="14">
      <c r="A43" s="40"/>
    </row>
    <row r="44" spans="1:11" ht="14">
      <c r="A44" s="40"/>
    </row>
    <row r="45" spans="1:11" s="1" customFormat="1" ht="14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25:A26"/>
    <mergeCell ref="B25:B26"/>
    <mergeCell ref="A19:A20"/>
    <mergeCell ref="B19:B20"/>
    <mergeCell ref="A21:A22"/>
    <mergeCell ref="B21:B22"/>
    <mergeCell ref="A23:A24"/>
    <mergeCell ref="B23:B24"/>
    <mergeCell ref="A17:A18"/>
    <mergeCell ref="B17:B18"/>
    <mergeCell ref="A9:H9"/>
    <mergeCell ref="A10:H11"/>
    <mergeCell ref="C12:H12"/>
    <mergeCell ref="A15:A16"/>
    <mergeCell ref="B15:B16"/>
  </mergeCells>
  <phoneticPr fontId="16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249977111117893"/>
  </sheetPr>
  <dimension ref="A1:J80"/>
  <sheetViews>
    <sheetView showGridLines="0" view="pageBreakPreview" zoomScaleNormal="100" zoomScaleSheetLayoutView="100" zoomScalePageLayoutView="55" workbookViewId="0">
      <selection activeCell="O33" sqref="O33"/>
    </sheetView>
  </sheetViews>
  <sheetFormatPr defaultColWidth="8.453125" defaultRowHeight="15.5"/>
  <cols>
    <col min="1" max="10" width="9.54296875" style="53" customWidth="1"/>
    <col min="11" max="16384" width="8.453125" style="53"/>
  </cols>
  <sheetData>
    <row r="1" spans="1:10" ht="14.5" customHeight="1">
      <c r="A1" s="52"/>
      <c r="B1" s="52"/>
      <c r="C1" s="52"/>
      <c r="D1" s="488" t="s">
        <v>128</v>
      </c>
      <c r="E1" s="488"/>
      <c r="F1" s="488"/>
      <c r="G1" s="488"/>
      <c r="H1" s="488"/>
      <c r="I1" s="488"/>
    </row>
    <row r="2" spans="1:10" ht="14.5" customHeight="1">
      <c r="D2" s="488"/>
      <c r="E2" s="488"/>
      <c r="F2" s="488"/>
      <c r="G2" s="488"/>
      <c r="H2" s="488"/>
      <c r="I2" s="488"/>
      <c r="J2" s="56"/>
    </row>
    <row r="3" spans="1:10" ht="14.5" customHeight="1">
      <c r="D3" s="488"/>
      <c r="E3" s="488"/>
      <c r="F3" s="488"/>
      <c r="G3" s="488"/>
      <c r="H3" s="488"/>
      <c r="I3" s="488"/>
      <c r="J3" s="56"/>
    </row>
    <row r="4" spans="1:10" ht="14.5" customHeight="1">
      <c r="D4" s="488"/>
      <c r="E4" s="488"/>
      <c r="F4" s="488"/>
      <c r="G4" s="488"/>
      <c r="H4" s="488"/>
      <c r="I4" s="488"/>
    </row>
    <row r="5" spans="1:10" ht="14.5" customHeight="1">
      <c r="D5" s="55"/>
      <c r="E5" s="55"/>
      <c r="F5" s="55"/>
      <c r="G5" s="55"/>
      <c r="H5" s="55"/>
      <c r="I5" s="55"/>
    </row>
    <row r="6" spans="1:10" ht="14.5" customHeight="1">
      <c r="D6" s="55"/>
      <c r="E6" s="55"/>
      <c r="G6" s="55"/>
      <c r="H6" s="55"/>
      <c r="I6" s="55"/>
    </row>
    <row r="7" spans="1:10" ht="14.5" customHeight="1">
      <c r="A7" s="490" t="s">
        <v>129</v>
      </c>
      <c r="B7" s="490"/>
      <c r="C7" s="486" t="s">
        <v>130</v>
      </c>
      <c r="D7" s="486"/>
      <c r="E7" s="486"/>
      <c r="F7" s="486"/>
      <c r="G7" s="486"/>
      <c r="H7" s="486"/>
      <c r="I7" s="486"/>
      <c r="J7" s="486"/>
    </row>
    <row r="8" spans="1:10" ht="14.5" customHeight="1">
      <c r="A8" s="490"/>
      <c r="B8" s="490"/>
      <c r="C8" s="486"/>
      <c r="D8" s="486"/>
      <c r="E8" s="486"/>
      <c r="F8" s="486"/>
      <c r="G8" s="486"/>
      <c r="H8" s="486"/>
      <c r="I8" s="486"/>
      <c r="J8" s="486"/>
    </row>
    <row r="9" spans="1:10" ht="14.5" customHeight="1">
      <c r="A9" s="490"/>
      <c r="B9" s="490"/>
      <c r="C9" s="486"/>
      <c r="D9" s="486"/>
      <c r="E9" s="486"/>
      <c r="F9" s="486"/>
      <c r="G9" s="486"/>
      <c r="H9" s="486"/>
      <c r="I9" s="486"/>
      <c r="J9" s="486"/>
    </row>
    <row r="10" spans="1:10" ht="14.5" customHeight="1">
      <c r="A10" s="490"/>
      <c r="B10" s="490"/>
      <c r="C10" s="486"/>
      <c r="D10" s="486"/>
      <c r="E10" s="486"/>
      <c r="F10" s="486"/>
      <c r="G10" s="486"/>
      <c r="H10" s="486"/>
      <c r="I10" s="486"/>
      <c r="J10" s="486"/>
    </row>
    <row r="11" spans="1:10" ht="14.5" customHeight="1">
      <c r="A11" s="490"/>
      <c r="B11" s="490"/>
      <c r="C11" s="486"/>
      <c r="D11" s="486"/>
      <c r="E11" s="486"/>
      <c r="F11" s="486"/>
      <c r="G11" s="486"/>
      <c r="H11" s="486"/>
      <c r="I11" s="486"/>
      <c r="J11" s="486"/>
    </row>
    <row r="12" spans="1:10" ht="14.5" customHeight="1">
      <c r="A12" s="490"/>
      <c r="B12" s="490"/>
      <c r="C12" s="486"/>
      <c r="D12" s="486"/>
      <c r="E12" s="486"/>
      <c r="F12" s="486"/>
      <c r="G12" s="486"/>
      <c r="H12" s="486"/>
      <c r="I12" s="486"/>
      <c r="J12" s="486"/>
    </row>
    <row r="13" spans="1:10" ht="14.5" customHeight="1">
      <c r="A13" s="490"/>
      <c r="B13" s="490"/>
      <c r="C13" s="486"/>
      <c r="D13" s="486"/>
      <c r="E13" s="486"/>
      <c r="F13" s="486"/>
      <c r="G13" s="486"/>
      <c r="H13" s="486"/>
      <c r="I13" s="486"/>
      <c r="J13" s="486"/>
    </row>
    <row r="14" spans="1:10" ht="14.5" customHeight="1">
      <c r="A14" s="312"/>
      <c r="B14" s="312"/>
      <c r="C14" s="313"/>
      <c r="D14" s="57"/>
      <c r="E14" s="57"/>
      <c r="F14" s="57"/>
      <c r="G14" s="57"/>
      <c r="H14" s="57"/>
      <c r="I14" s="57"/>
      <c r="J14" s="313"/>
    </row>
    <row r="15" spans="1:10" ht="14.5" customHeight="1">
      <c r="A15" s="490" t="s">
        <v>131</v>
      </c>
      <c r="B15" s="490"/>
      <c r="C15" s="486" t="s">
        <v>132</v>
      </c>
      <c r="D15" s="486"/>
      <c r="E15" s="486"/>
      <c r="F15" s="486"/>
      <c r="G15" s="486"/>
      <c r="H15" s="486"/>
      <c r="I15" s="486"/>
      <c r="J15" s="486"/>
    </row>
    <row r="16" spans="1:10" ht="14.5" customHeight="1">
      <c r="A16" s="490"/>
      <c r="B16" s="490"/>
      <c r="C16" s="486"/>
      <c r="D16" s="486"/>
      <c r="E16" s="486"/>
      <c r="F16" s="486"/>
      <c r="G16" s="486"/>
      <c r="H16" s="486"/>
      <c r="I16" s="486"/>
      <c r="J16" s="486"/>
    </row>
    <row r="17" spans="1:10" ht="14.5" customHeight="1">
      <c r="A17" s="490"/>
      <c r="B17" s="490"/>
      <c r="C17" s="486"/>
      <c r="D17" s="486"/>
      <c r="E17" s="486"/>
      <c r="F17" s="486"/>
      <c r="G17" s="486"/>
      <c r="H17" s="486"/>
      <c r="I17" s="486"/>
      <c r="J17" s="486"/>
    </row>
    <row r="18" spans="1:10" ht="14.5" customHeight="1">
      <c r="A18" s="490"/>
      <c r="B18" s="490"/>
      <c r="C18" s="486"/>
      <c r="D18" s="486"/>
      <c r="E18" s="486"/>
      <c r="F18" s="486"/>
      <c r="G18" s="486"/>
      <c r="H18" s="486"/>
      <c r="I18" s="486"/>
      <c r="J18" s="486"/>
    </row>
    <row r="19" spans="1:10" ht="14.5" customHeight="1">
      <c r="A19" s="490"/>
      <c r="B19" s="490"/>
      <c r="C19" s="486"/>
      <c r="D19" s="486"/>
      <c r="E19" s="486"/>
      <c r="F19" s="486"/>
      <c r="G19" s="486"/>
      <c r="H19" s="486"/>
      <c r="I19" s="486"/>
      <c r="J19" s="486"/>
    </row>
    <row r="20" spans="1:10" ht="14.5" customHeight="1">
      <c r="A20" s="490"/>
      <c r="B20" s="490"/>
      <c r="C20" s="486"/>
      <c r="D20" s="486"/>
      <c r="E20" s="486"/>
      <c r="F20" s="486"/>
      <c r="G20" s="486"/>
      <c r="H20" s="486"/>
      <c r="I20" s="486"/>
      <c r="J20" s="486"/>
    </row>
    <row r="21" spans="1:10" ht="14.5" customHeight="1">
      <c r="A21" s="490"/>
      <c r="B21" s="490"/>
      <c r="C21" s="486"/>
      <c r="D21" s="486"/>
      <c r="E21" s="486"/>
      <c r="F21" s="486"/>
      <c r="G21" s="486"/>
      <c r="H21" s="486"/>
      <c r="I21" s="486"/>
      <c r="J21" s="486"/>
    </row>
    <row r="22" spans="1:10" ht="14.5" customHeight="1">
      <c r="A22" s="490"/>
      <c r="B22" s="490"/>
      <c r="C22" s="486"/>
      <c r="D22" s="486"/>
      <c r="E22" s="486"/>
      <c r="F22" s="486"/>
      <c r="G22" s="486"/>
      <c r="H22" s="486"/>
      <c r="I22" s="486"/>
      <c r="J22" s="486"/>
    </row>
    <row r="23" spans="1:10" ht="14.5" customHeight="1">
      <c r="A23" s="490"/>
      <c r="B23" s="490"/>
      <c r="C23" s="486"/>
      <c r="D23" s="486"/>
      <c r="E23" s="486"/>
      <c r="F23" s="486"/>
      <c r="G23" s="486"/>
      <c r="H23" s="486"/>
      <c r="I23" s="486"/>
      <c r="J23" s="486"/>
    </row>
    <row r="24" spans="1:10" ht="14.5" customHeight="1">
      <c r="A24" s="312"/>
      <c r="B24" s="312"/>
      <c r="C24" s="313"/>
      <c r="D24" s="313"/>
      <c r="E24" s="57"/>
      <c r="F24" s="57"/>
      <c r="G24" s="57"/>
      <c r="H24" s="57"/>
      <c r="I24" s="57"/>
      <c r="J24" s="313"/>
    </row>
    <row r="25" spans="1:10" ht="14.5" customHeight="1">
      <c r="A25" s="489" t="s">
        <v>133</v>
      </c>
      <c r="B25" s="489"/>
      <c r="C25" s="486" t="s">
        <v>134</v>
      </c>
      <c r="D25" s="486"/>
      <c r="E25" s="486"/>
      <c r="F25" s="486"/>
      <c r="G25" s="486"/>
      <c r="H25" s="486"/>
      <c r="I25" s="486"/>
      <c r="J25" s="486"/>
    </row>
    <row r="26" spans="1:10" ht="14.5" customHeight="1">
      <c r="A26" s="489"/>
      <c r="B26" s="489"/>
      <c r="C26" s="486"/>
      <c r="D26" s="486"/>
      <c r="E26" s="486"/>
      <c r="F26" s="486"/>
      <c r="G26" s="486"/>
      <c r="H26" s="486"/>
      <c r="I26" s="486"/>
      <c r="J26" s="486"/>
    </row>
    <row r="27" spans="1:10" ht="24" customHeight="1">
      <c r="A27" s="489"/>
      <c r="B27" s="489"/>
      <c r="C27" s="486"/>
      <c r="D27" s="486"/>
      <c r="E27" s="486"/>
      <c r="F27" s="486"/>
      <c r="G27" s="486"/>
      <c r="H27" s="486"/>
      <c r="I27" s="486"/>
      <c r="J27" s="486"/>
    </row>
    <row r="28" spans="1:10" ht="14.5" customHeight="1">
      <c r="A28" s="312"/>
      <c r="B28" s="312"/>
      <c r="C28" s="57"/>
      <c r="D28" s="57"/>
      <c r="E28" s="57"/>
      <c r="F28" s="57"/>
      <c r="G28" s="57"/>
      <c r="H28" s="57"/>
      <c r="I28" s="57"/>
      <c r="J28" s="57"/>
    </row>
    <row r="29" spans="1:10" ht="14.5" customHeight="1">
      <c r="A29" s="490" t="s">
        <v>135</v>
      </c>
      <c r="B29" s="490"/>
      <c r="C29" s="486" t="s">
        <v>136</v>
      </c>
      <c r="D29" s="486"/>
      <c r="E29" s="486"/>
      <c r="F29" s="486"/>
      <c r="G29" s="486"/>
      <c r="H29" s="486"/>
      <c r="I29" s="486"/>
      <c r="J29" s="486"/>
    </row>
    <row r="30" spans="1:10" ht="14.5" customHeight="1">
      <c r="A30" s="490"/>
      <c r="B30" s="490"/>
      <c r="C30" s="486"/>
      <c r="D30" s="486"/>
      <c r="E30" s="486"/>
      <c r="F30" s="486"/>
      <c r="G30" s="486"/>
      <c r="H30" s="486"/>
      <c r="I30" s="486"/>
      <c r="J30" s="486"/>
    </row>
    <row r="31" spans="1:10" ht="14.5" customHeight="1">
      <c r="A31" s="490"/>
      <c r="B31" s="490"/>
      <c r="C31" s="486"/>
      <c r="D31" s="486"/>
      <c r="E31" s="486"/>
      <c r="F31" s="486"/>
      <c r="G31" s="486"/>
      <c r="H31" s="486"/>
      <c r="I31" s="486"/>
      <c r="J31" s="486"/>
    </row>
    <row r="32" spans="1:10" ht="14.5" customHeight="1">
      <c r="A32" s="490"/>
      <c r="B32" s="490"/>
      <c r="C32" s="486"/>
      <c r="D32" s="486"/>
      <c r="E32" s="486"/>
      <c r="F32" s="486"/>
      <c r="G32" s="486"/>
      <c r="H32" s="486"/>
      <c r="I32" s="486"/>
      <c r="J32" s="486"/>
    </row>
    <row r="33" spans="1:10" ht="14.5" customHeight="1">
      <c r="A33" s="490"/>
      <c r="B33" s="490"/>
      <c r="C33" s="486"/>
      <c r="D33" s="486"/>
      <c r="E33" s="486"/>
      <c r="F33" s="486"/>
      <c r="G33" s="486"/>
      <c r="H33" s="486"/>
      <c r="I33" s="486"/>
      <c r="J33" s="486"/>
    </row>
    <row r="34" spans="1:10" ht="14.5" customHeight="1">
      <c r="A34" s="490"/>
      <c r="B34" s="490"/>
      <c r="C34" s="486"/>
      <c r="D34" s="486"/>
      <c r="E34" s="486"/>
      <c r="F34" s="486"/>
      <c r="G34" s="486"/>
      <c r="H34" s="486"/>
      <c r="I34" s="486"/>
      <c r="J34" s="486"/>
    </row>
    <row r="35" spans="1:10" ht="14.5" customHeight="1">
      <c r="A35" s="490"/>
      <c r="B35" s="490"/>
      <c r="C35" s="486"/>
      <c r="D35" s="486"/>
      <c r="E35" s="486"/>
      <c r="F35" s="486"/>
      <c r="G35" s="486"/>
      <c r="H35" s="486"/>
      <c r="I35" s="486"/>
      <c r="J35" s="486"/>
    </row>
    <row r="36" spans="1:10" ht="14.5" customHeight="1">
      <c r="A36" s="490"/>
      <c r="B36" s="490"/>
      <c r="C36" s="486"/>
      <c r="D36" s="486"/>
      <c r="E36" s="486"/>
      <c r="F36" s="486"/>
      <c r="G36" s="486"/>
      <c r="H36" s="486"/>
      <c r="I36" s="486"/>
      <c r="J36" s="486"/>
    </row>
    <row r="37" spans="1:10" ht="14.5" customHeight="1">
      <c r="A37" s="490"/>
      <c r="B37" s="490"/>
      <c r="C37" s="486"/>
      <c r="D37" s="486"/>
      <c r="E37" s="486"/>
      <c r="F37" s="486"/>
      <c r="G37" s="486"/>
      <c r="H37" s="486"/>
      <c r="I37" s="486"/>
      <c r="J37" s="486"/>
    </row>
    <row r="38" spans="1:10" ht="14.5" customHeight="1">
      <c r="A38" s="490"/>
      <c r="B38" s="490"/>
      <c r="C38" s="486"/>
      <c r="D38" s="486"/>
      <c r="E38" s="486"/>
      <c r="F38" s="486"/>
      <c r="G38" s="486"/>
      <c r="H38" s="486"/>
      <c r="I38" s="486"/>
      <c r="J38" s="486"/>
    </row>
    <row r="39" spans="1:10" ht="14.5" customHeight="1">
      <c r="C39" s="57"/>
      <c r="D39" s="57"/>
      <c r="E39" s="57"/>
      <c r="F39" s="57"/>
      <c r="G39" s="57"/>
      <c r="H39" s="57"/>
      <c r="I39" s="57"/>
      <c r="J39" s="57"/>
    </row>
    <row r="40" spans="1:10" ht="14.5" customHeight="1">
      <c r="A40" s="487" t="s">
        <v>137</v>
      </c>
      <c r="B40" s="487"/>
      <c r="C40" s="486" t="s">
        <v>138</v>
      </c>
      <c r="D40" s="486"/>
      <c r="E40" s="486"/>
      <c r="F40" s="486"/>
      <c r="G40" s="486"/>
      <c r="H40" s="486"/>
      <c r="I40" s="486"/>
      <c r="J40" s="486"/>
    </row>
    <row r="41" spans="1:10" ht="14.5" customHeight="1">
      <c r="A41" s="487"/>
      <c r="B41" s="487"/>
      <c r="C41" s="486"/>
      <c r="D41" s="486"/>
      <c r="E41" s="486"/>
      <c r="F41" s="486"/>
      <c r="G41" s="486"/>
      <c r="H41" s="486"/>
      <c r="I41" s="486"/>
      <c r="J41" s="486"/>
    </row>
    <row r="42" spans="1:10" ht="14.5" customHeight="1">
      <c r="A42" s="487"/>
      <c r="B42" s="487"/>
      <c r="C42" s="486"/>
      <c r="D42" s="486"/>
      <c r="E42" s="486"/>
      <c r="F42" s="486"/>
      <c r="G42" s="486"/>
      <c r="H42" s="486"/>
      <c r="I42" s="486"/>
      <c r="J42" s="486"/>
    </row>
    <row r="43" spans="1:10" ht="14.5" customHeight="1">
      <c r="A43" s="487"/>
      <c r="B43" s="487"/>
      <c r="C43" s="486"/>
      <c r="D43" s="486"/>
      <c r="E43" s="486"/>
      <c r="F43" s="486"/>
      <c r="G43" s="486"/>
      <c r="H43" s="486"/>
      <c r="I43" s="486"/>
      <c r="J43" s="486"/>
    </row>
    <row r="44" spans="1:10" ht="14.5" customHeight="1">
      <c r="A44" s="487"/>
      <c r="B44" s="487"/>
      <c r="C44" s="486"/>
      <c r="D44" s="486"/>
      <c r="E44" s="486"/>
      <c r="F44" s="486"/>
      <c r="G44" s="486"/>
      <c r="H44" s="486"/>
      <c r="I44" s="486"/>
      <c r="J44" s="486"/>
    </row>
    <row r="45" spans="1:10" ht="14.5" customHeight="1">
      <c r="A45" s="487"/>
      <c r="B45" s="487"/>
      <c r="C45" s="486"/>
      <c r="D45" s="486"/>
      <c r="E45" s="486"/>
      <c r="F45" s="486"/>
      <c r="G45" s="486"/>
      <c r="H45" s="486"/>
      <c r="I45" s="486"/>
      <c r="J45" s="486"/>
    </row>
    <row r="46" spans="1:10" ht="14.5" customHeight="1">
      <c r="A46" s="487"/>
      <c r="B46" s="487"/>
      <c r="C46" s="486"/>
      <c r="D46" s="486"/>
      <c r="E46" s="486"/>
      <c r="F46" s="486"/>
      <c r="G46" s="486"/>
      <c r="H46" s="486"/>
      <c r="I46" s="486"/>
      <c r="J46" s="486"/>
    </row>
    <row r="47" spans="1:10" ht="14.5" customHeight="1">
      <c r="C47" s="486"/>
      <c r="D47" s="486"/>
      <c r="E47" s="486"/>
      <c r="F47" s="486"/>
      <c r="G47" s="486"/>
      <c r="H47" s="486"/>
      <c r="I47" s="486"/>
      <c r="J47" s="486"/>
    </row>
    <row r="48" spans="1:10" ht="14.5" customHeight="1">
      <c r="C48" s="486"/>
      <c r="D48" s="486"/>
      <c r="E48" s="486"/>
      <c r="F48" s="486"/>
      <c r="G48" s="486"/>
      <c r="H48" s="486"/>
      <c r="I48" s="486"/>
      <c r="J48" s="486"/>
    </row>
    <row r="49" spans="3:10" ht="14.5" customHeight="1">
      <c r="C49" s="58"/>
      <c r="D49" s="58"/>
      <c r="E49" s="58"/>
      <c r="F49" s="58"/>
      <c r="G49" s="58"/>
      <c r="H49" s="58"/>
      <c r="I49" s="58"/>
      <c r="J49" s="58"/>
    </row>
    <row r="50" spans="3:10" ht="14.5" customHeight="1"/>
    <row r="51" spans="3:10" ht="14.5" customHeight="1"/>
    <row r="52" spans="3:10" ht="14.5" customHeight="1"/>
    <row r="53" spans="3:10" ht="14.5" customHeight="1"/>
    <row r="54" spans="3:10" ht="14.5" customHeight="1"/>
    <row r="55" spans="3:10" ht="14.5" customHeight="1"/>
    <row r="56" spans="3:10" ht="14.5" customHeight="1"/>
    <row r="57" spans="3:10" ht="14.5" customHeight="1"/>
    <row r="58" spans="3:10" ht="14.5" customHeight="1"/>
    <row r="59" spans="3:10" ht="14.5" customHeight="1"/>
    <row r="60" spans="3:10" ht="14.5" customHeight="1"/>
    <row r="61" spans="3:10" ht="14.5" customHeight="1"/>
    <row r="62" spans="3:10" ht="14.5" customHeight="1"/>
    <row r="63" spans="3:10" ht="14.5" customHeight="1"/>
    <row r="64" spans="3:10" ht="14.5" customHeight="1"/>
    <row r="65" ht="14.5" customHeight="1"/>
    <row r="66" ht="14.5" customHeight="1"/>
    <row r="67" ht="14.5" customHeight="1"/>
    <row r="68" ht="14.5" customHeight="1"/>
    <row r="69" ht="14.5" customHeight="1"/>
    <row r="70" ht="14.5" customHeight="1"/>
    <row r="71" ht="14.5" customHeight="1"/>
    <row r="72" ht="14.5" customHeight="1"/>
    <row r="73" ht="14.5" customHeight="1"/>
    <row r="74" ht="14.5" customHeight="1"/>
    <row r="75" ht="14.5" customHeight="1"/>
    <row r="76" ht="14.5" customHeight="1"/>
    <row r="77" ht="14.5" customHeight="1"/>
    <row r="78" ht="14.5" customHeight="1"/>
    <row r="79" ht="14.5" customHeight="1"/>
    <row r="80" ht="14.5" customHeight="1"/>
  </sheetData>
  <mergeCells count="11">
    <mergeCell ref="C40:J48"/>
    <mergeCell ref="A40:B46"/>
    <mergeCell ref="D1:I4"/>
    <mergeCell ref="C25:J27"/>
    <mergeCell ref="A25:B27"/>
    <mergeCell ref="C29:J38"/>
    <mergeCell ref="A29:B38"/>
    <mergeCell ref="A7:B13"/>
    <mergeCell ref="C15:J23"/>
    <mergeCell ref="A15:B23"/>
    <mergeCell ref="C7:J1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28"/>
  <sheetViews>
    <sheetView showGridLines="0" view="pageBreakPreview" topLeftCell="A14" zoomScale="130" zoomScaleNormal="130" zoomScaleSheetLayoutView="130" zoomScalePageLayoutView="40" workbookViewId="0">
      <selection activeCell="C10" sqref="C10"/>
    </sheetView>
  </sheetViews>
  <sheetFormatPr defaultColWidth="9.1796875" defaultRowHeight="15.5"/>
  <cols>
    <col min="1" max="1" width="12.1796875" style="53" customWidth="1"/>
    <col min="2" max="2" width="42.7265625" style="53" customWidth="1"/>
    <col min="3" max="3" width="20.7265625" style="53" customWidth="1"/>
    <col min="4" max="4" width="13.7265625" style="53" customWidth="1"/>
    <col min="5" max="5" width="39.453125" style="53" bestFit="1" customWidth="1"/>
    <col min="6" max="6" width="1.54296875" style="53" customWidth="1"/>
    <col min="7" max="7" width="3.7265625" style="53" customWidth="1"/>
    <col min="8" max="8" width="14.81640625" style="53" customWidth="1"/>
    <col min="9" max="10" width="9.1796875" style="53" customWidth="1"/>
    <col min="11" max="11" width="5.453125" style="53" customWidth="1"/>
    <col min="12" max="16384" width="9.1796875" style="53"/>
  </cols>
  <sheetData>
    <row r="1" spans="1:11" ht="19.899999999999999" customHeight="1">
      <c r="A1" s="488" t="str">
        <f>Capa!A19</f>
        <v>ORÇAMENTO PARA ELABORAÇÃO DE PROJETOS DE SISTEMA DE TRATAMENTO DE ESGOTO SANITÁRIO DE PEQUENO PORTE</v>
      </c>
      <c r="B1" s="488"/>
      <c r="C1" s="488"/>
      <c r="D1" s="488"/>
      <c r="E1" s="488"/>
      <c r="F1" s="488"/>
      <c r="G1" s="488"/>
      <c r="H1" s="488"/>
      <c r="I1" s="56"/>
      <c r="J1" s="56"/>
      <c r="K1" s="56"/>
    </row>
    <row r="2" spans="1:11" ht="19.899999999999999" customHeight="1">
      <c r="A2" s="488"/>
      <c r="B2" s="488"/>
      <c r="C2" s="488"/>
      <c r="D2" s="488"/>
      <c r="E2" s="488"/>
      <c r="F2" s="488"/>
      <c r="G2" s="488"/>
      <c r="H2" s="488"/>
      <c r="I2" s="56"/>
      <c r="J2" s="56"/>
      <c r="K2" s="56"/>
    </row>
    <row r="3" spans="1:11" ht="19.899999999999999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ht="19.899999999999999" customHeight="1">
      <c r="A4" s="59" t="s">
        <v>139</v>
      </c>
      <c r="B4" s="60"/>
      <c r="C4" s="60"/>
      <c r="F4" s="60"/>
      <c r="G4" s="62" t="s">
        <v>140</v>
      </c>
      <c r="H4" s="209" t="str">
        <f>Capa!C51</f>
        <v>Inserir a data</v>
      </c>
      <c r="I4" s="160"/>
    </row>
    <row r="5" spans="1:11" ht="19.899999999999999" customHeight="1">
      <c r="A5" s="59" t="s">
        <v>141</v>
      </c>
      <c r="B5" s="64" t="str">
        <f>Capa!B25</f>
        <v>CBH-DOCE</v>
      </c>
      <c r="C5" s="60"/>
      <c r="D5" s="60"/>
      <c r="E5" s="60"/>
      <c r="F5" s="60"/>
      <c r="G5" s="65"/>
      <c r="H5" s="66"/>
    </row>
    <row r="6" spans="1:11" ht="19.899999999999999" customHeight="1">
      <c r="A6" s="59" t="s">
        <v>142</v>
      </c>
      <c r="B6" s="64" t="str">
        <f>Capa!B30</f>
        <v>Rio Piracicaba/Minas Gerais</v>
      </c>
      <c r="C6" s="60"/>
      <c r="E6" s="60"/>
      <c r="F6" s="60"/>
      <c r="G6" s="61"/>
      <c r="H6" s="67"/>
    </row>
    <row r="7" spans="1:11" ht="19.899999999999999" customHeight="1"/>
    <row r="8" spans="1:11" ht="19.899999999999999" customHeight="1">
      <c r="A8" s="491" t="s">
        <v>143</v>
      </c>
      <c r="B8" s="491"/>
      <c r="C8" s="75" t="s">
        <v>144</v>
      </c>
      <c r="D8" s="75" t="s">
        <v>145</v>
      </c>
      <c r="E8" s="75" t="s">
        <v>146</v>
      </c>
      <c r="F8" s="68"/>
      <c r="G8" s="68" t="s">
        <v>147</v>
      </c>
      <c r="H8" s="69"/>
      <c r="I8" s="69"/>
      <c r="J8" s="69"/>
      <c r="K8" s="69"/>
    </row>
    <row r="9" spans="1:11" ht="48.75" customHeight="1">
      <c r="A9" s="492" t="s">
        <v>148</v>
      </c>
      <c r="B9" s="492"/>
      <c r="C9" s="345" t="s">
        <v>149</v>
      </c>
      <c r="D9" s="212"/>
      <c r="E9" s="212"/>
      <c r="F9" s="68"/>
      <c r="G9" s="207"/>
      <c r="H9" s="70" t="s">
        <v>150</v>
      </c>
      <c r="I9" s="69"/>
      <c r="J9" s="69"/>
      <c r="K9" s="69"/>
    </row>
    <row r="10" spans="1:11" ht="28.5" customHeight="1">
      <c r="A10" s="162" t="s">
        <v>151</v>
      </c>
      <c r="B10" s="162"/>
      <c r="C10" s="459">
        <v>3</v>
      </c>
      <c r="D10" s="163" t="s">
        <v>109</v>
      </c>
      <c r="E10" s="163" t="s">
        <v>152</v>
      </c>
      <c r="F10" s="68"/>
      <c r="G10" s="207"/>
      <c r="H10" s="70"/>
      <c r="I10" s="69"/>
      <c r="J10" s="69"/>
      <c r="K10" s="69"/>
    </row>
    <row r="11" spans="1:11" ht="19.899999999999999" customHeight="1">
      <c r="A11" s="495" t="s">
        <v>153</v>
      </c>
      <c r="B11" s="495"/>
      <c r="C11" s="453">
        <v>225</v>
      </c>
      <c r="D11" s="163" t="s">
        <v>154</v>
      </c>
      <c r="E11" s="163" t="s">
        <v>155</v>
      </c>
      <c r="F11" s="71"/>
      <c r="G11" s="208"/>
      <c r="H11" s="70" t="s">
        <v>156</v>
      </c>
      <c r="I11" s="69"/>
      <c r="J11" s="69"/>
      <c r="K11" s="69"/>
    </row>
    <row r="12" spans="1:11" ht="19.899999999999999" customHeight="1">
      <c r="A12" s="162" t="s">
        <v>157</v>
      </c>
      <c r="B12" s="162"/>
      <c r="C12" s="454">
        <v>14631</v>
      </c>
      <c r="D12" s="163" t="s">
        <v>158</v>
      </c>
      <c r="E12" s="163" t="s">
        <v>159</v>
      </c>
      <c r="F12" s="71"/>
      <c r="I12" s="69"/>
      <c r="J12" s="69"/>
      <c r="K12" s="69"/>
    </row>
    <row r="13" spans="1:11" ht="19.899999999999999" customHeight="1">
      <c r="A13" s="162" t="s">
        <v>160</v>
      </c>
      <c r="B13" s="162"/>
      <c r="C13" s="454">
        <v>11272</v>
      </c>
      <c r="D13" s="163" t="s">
        <v>158</v>
      </c>
      <c r="E13" s="163" t="s">
        <v>161</v>
      </c>
      <c r="F13" s="71"/>
      <c r="I13" s="69"/>
      <c r="J13" s="69"/>
      <c r="K13" s="69"/>
    </row>
    <row r="14" spans="1:11" ht="19.899999999999999" customHeight="1">
      <c r="A14" s="162" t="s">
        <v>162</v>
      </c>
      <c r="B14" s="162"/>
      <c r="C14" s="454">
        <v>115</v>
      </c>
      <c r="D14" s="163" t="s">
        <v>158</v>
      </c>
      <c r="E14" s="163" t="s">
        <v>161</v>
      </c>
      <c r="F14" s="71"/>
      <c r="G14" s="69"/>
      <c r="H14" s="69"/>
      <c r="I14" s="69"/>
      <c r="J14" s="69"/>
      <c r="K14" s="69"/>
    </row>
    <row r="15" spans="1:11" ht="19.899999999999999" customHeight="1">
      <c r="A15" s="162" t="s">
        <v>163</v>
      </c>
      <c r="B15" s="162"/>
      <c r="C15" s="452">
        <v>8.8000000000000005E-3</v>
      </c>
      <c r="D15" s="163" t="s">
        <v>164</v>
      </c>
      <c r="E15" s="163" t="s">
        <v>165</v>
      </c>
      <c r="F15" s="71"/>
      <c r="G15" s="211"/>
      <c r="H15" s="69"/>
      <c r="I15" s="69"/>
      <c r="J15" s="69"/>
      <c r="K15" s="69"/>
    </row>
    <row r="16" spans="1:11" ht="19.899999999999999" customHeight="1">
      <c r="A16" s="162" t="s">
        <v>166</v>
      </c>
      <c r="B16" s="162"/>
      <c r="C16" s="455">
        <v>171.56</v>
      </c>
      <c r="D16" s="163" t="s">
        <v>167</v>
      </c>
      <c r="E16" s="163" t="s">
        <v>168</v>
      </c>
      <c r="F16" s="71"/>
      <c r="G16" s="211"/>
      <c r="H16" s="69"/>
      <c r="I16" s="69"/>
      <c r="J16" s="69"/>
      <c r="K16" s="69"/>
    </row>
    <row r="17" spans="1:11" ht="19.899999999999999" customHeight="1">
      <c r="A17" s="162" t="s">
        <v>169</v>
      </c>
      <c r="B17" s="162"/>
      <c r="C17" s="456">
        <v>51</v>
      </c>
      <c r="D17" s="163" t="s">
        <v>170</v>
      </c>
      <c r="E17" s="163" t="s">
        <v>161</v>
      </c>
      <c r="F17" s="71"/>
      <c r="G17" s="69"/>
      <c r="H17" s="69"/>
      <c r="I17" s="69"/>
      <c r="J17" s="69"/>
      <c r="K17" s="69"/>
    </row>
    <row r="18" spans="1:11" ht="19.899999999999999" customHeight="1">
      <c r="A18" s="162" t="s">
        <v>171</v>
      </c>
      <c r="B18" s="162"/>
      <c r="C18" s="457">
        <v>1</v>
      </c>
      <c r="D18" s="163" t="s">
        <v>172</v>
      </c>
      <c r="E18" s="163" t="s">
        <v>161</v>
      </c>
      <c r="F18" s="71"/>
      <c r="G18" s="69"/>
      <c r="H18" s="69"/>
      <c r="I18" s="69"/>
      <c r="J18" s="69"/>
      <c r="K18" s="69"/>
    </row>
    <row r="19" spans="1:11" ht="19.899999999999999" customHeight="1">
      <c r="A19" s="162" t="s">
        <v>173</v>
      </c>
      <c r="B19" s="162"/>
      <c r="C19" s="458">
        <v>17.829999999999998</v>
      </c>
      <c r="D19" s="163" t="s">
        <v>174</v>
      </c>
      <c r="E19" s="163" t="s">
        <v>175</v>
      </c>
      <c r="F19" s="71"/>
      <c r="G19" s="69"/>
      <c r="H19" s="69"/>
      <c r="I19" s="69"/>
      <c r="J19" s="69"/>
      <c r="K19" s="69"/>
    </row>
    <row r="20" spans="1:11" ht="19.899999999999999" customHeight="1">
      <c r="A20" s="206" t="s">
        <v>176</v>
      </c>
      <c r="B20" s="378"/>
      <c r="C20" s="376">
        <f>((C16*C14*1.2*1.5)/86400)*0.8</f>
        <v>0.32882333333333341</v>
      </c>
      <c r="D20" s="163" t="s">
        <v>177</v>
      </c>
      <c r="E20" s="163" t="s">
        <v>156</v>
      </c>
      <c r="F20" s="71"/>
      <c r="G20" s="211"/>
      <c r="H20" s="69"/>
      <c r="I20" s="69"/>
      <c r="J20" s="69"/>
      <c r="K20" s="69"/>
    </row>
    <row r="21" spans="1:11" ht="19.899999999999999" customHeight="1">
      <c r="A21" s="206" t="s">
        <v>178</v>
      </c>
      <c r="B21" s="378"/>
      <c r="C21" s="377">
        <f>C19*C17*0.8</f>
        <v>727.46399999999994</v>
      </c>
      <c r="D21" s="163" t="s">
        <v>179</v>
      </c>
      <c r="E21" s="163" t="s">
        <v>180</v>
      </c>
      <c r="F21" s="71"/>
      <c r="G21" s="69"/>
      <c r="H21" s="69"/>
      <c r="I21" s="69"/>
      <c r="J21" s="69"/>
      <c r="K21" s="69"/>
    </row>
    <row r="22" spans="1:11" ht="19.899999999999999" customHeight="1">
      <c r="A22" s="206" t="s">
        <v>181</v>
      </c>
      <c r="B22" s="378"/>
      <c r="C22" s="377">
        <f>C21*C18</f>
        <v>727.46399999999994</v>
      </c>
      <c r="D22" s="163"/>
      <c r="E22" s="163" t="s">
        <v>156</v>
      </c>
      <c r="F22" s="71"/>
      <c r="G22" s="69"/>
      <c r="H22" s="69"/>
      <c r="I22" s="69"/>
      <c r="J22" s="69"/>
      <c r="K22" s="69"/>
    </row>
    <row r="23" spans="1:11" ht="19.899999999999999" customHeight="1">
      <c r="A23" s="206" t="s">
        <v>182</v>
      </c>
      <c r="B23" s="379"/>
      <c r="C23" s="346">
        <f>ROUNDUP(C21/120,0)</f>
        <v>7</v>
      </c>
      <c r="D23" s="163" t="s">
        <v>170</v>
      </c>
      <c r="E23" s="163" t="s">
        <v>156</v>
      </c>
      <c r="F23" s="71"/>
      <c r="G23" s="69"/>
      <c r="H23" s="69"/>
      <c r="I23" s="69"/>
      <c r="J23" s="69"/>
      <c r="K23" s="69"/>
    </row>
    <row r="24" spans="1:11" ht="19.899999999999999" customHeight="1">
      <c r="A24" s="206" t="s">
        <v>183</v>
      </c>
      <c r="B24" s="206"/>
      <c r="C24" s="346">
        <f>C22/1000</f>
        <v>0.72746399999999989</v>
      </c>
      <c r="D24" s="163" t="s">
        <v>184</v>
      </c>
      <c r="E24" s="163" t="s">
        <v>156</v>
      </c>
      <c r="F24" s="71"/>
      <c r="G24" s="69"/>
      <c r="H24" s="69"/>
      <c r="I24" s="69"/>
      <c r="J24" s="69"/>
      <c r="K24" s="69"/>
    </row>
    <row r="25" spans="1:11" ht="19.899999999999999" customHeight="1">
      <c r="A25" s="206" t="s">
        <v>185</v>
      </c>
      <c r="B25" s="206"/>
      <c r="C25" s="346">
        <v>0</v>
      </c>
      <c r="D25" s="163" t="s">
        <v>184</v>
      </c>
      <c r="E25" s="163" t="s">
        <v>156</v>
      </c>
      <c r="F25" s="68"/>
      <c r="G25" s="69"/>
      <c r="H25" s="69"/>
      <c r="I25" s="69"/>
      <c r="J25" s="69"/>
      <c r="K25" s="69"/>
    </row>
    <row r="26" spans="1:11" ht="19.899999999999999" customHeight="1">
      <c r="A26" s="493" t="s">
        <v>186</v>
      </c>
      <c r="B26" s="494"/>
      <c r="C26" s="494"/>
      <c r="D26" s="494"/>
      <c r="E26" s="494"/>
      <c r="F26" s="494"/>
      <c r="G26" s="494"/>
      <c r="H26" s="494"/>
    </row>
    <row r="27" spans="1:11" s="73" customFormat="1" ht="19.899999999999999" customHeight="1">
      <c r="A27" s="494"/>
      <c r="B27" s="494"/>
      <c r="C27" s="494"/>
      <c r="D27" s="494"/>
      <c r="E27" s="494"/>
      <c r="F27" s="494"/>
      <c r="G27" s="494"/>
      <c r="H27" s="494"/>
    </row>
    <row r="28" spans="1:11" ht="19.899999999999999" customHeight="1">
      <c r="A28" s="74"/>
      <c r="B28" s="74"/>
      <c r="C28" s="74"/>
      <c r="D28" s="74"/>
      <c r="E28" s="74"/>
    </row>
  </sheetData>
  <mergeCells count="5">
    <mergeCell ref="A8:B8"/>
    <mergeCell ref="A1:H2"/>
    <mergeCell ref="A9:B9"/>
    <mergeCell ref="A26:H27"/>
    <mergeCell ref="A11:B11"/>
  </mergeCells>
  <printOptions horizontalCentered="1"/>
  <pageMargins left="0.51181102362204722" right="0.51181102362204722" top="0.47244094488188981" bottom="0.78740157480314965" header="0.31496062992125984" footer="0.31496062992125984"/>
  <pageSetup paperSize="9" scale="93" fitToHeight="0" orientation="landscape" r:id="rId1"/>
  <cellWatches>
    <cellWatch r="C25"/>
  </cellWatche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  <pageSetUpPr fitToPage="1"/>
  </sheetPr>
  <dimension ref="A1:M110"/>
  <sheetViews>
    <sheetView showGridLines="0" view="pageBreakPreview" topLeftCell="A10" zoomScaleSheetLayoutView="100" workbookViewId="0">
      <selection activeCell="I13" sqref="I13"/>
    </sheetView>
  </sheetViews>
  <sheetFormatPr defaultColWidth="9.1796875" defaultRowHeight="0" customHeight="1" zeroHeight="1"/>
  <cols>
    <col min="1" max="1" width="14" style="221" customWidth="1"/>
    <col min="2" max="2" width="4.7265625" style="221" customWidth="1"/>
    <col min="3" max="3" width="56.81640625" style="221" customWidth="1"/>
    <col min="4" max="4" width="15.453125" style="273" customWidth="1"/>
    <col min="5" max="5" width="10.54296875" style="273" customWidth="1"/>
    <col min="6" max="6" width="12.81640625" style="273" bestFit="1" customWidth="1"/>
    <col min="7" max="7" width="11.453125" style="225" bestFit="1" customWidth="1"/>
    <col min="8" max="8" width="10.453125" style="225" bestFit="1" customWidth="1"/>
    <col min="9" max="9" width="14" style="225" customWidth="1"/>
    <col min="10" max="10" width="14" style="275" customWidth="1"/>
    <col min="11" max="11" width="2.7265625" style="221" customWidth="1"/>
    <col min="12" max="12" width="13.453125" style="221" bestFit="1" customWidth="1"/>
    <col min="13" max="13" width="14.54296875" style="221" bestFit="1" customWidth="1"/>
    <col min="14" max="16384" width="9.1796875" style="221"/>
  </cols>
  <sheetData>
    <row r="1" spans="1:13" ht="19.899999999999999" customHeight="1">
      <c r="A1" s="504" t="str">
        <f>Capa!A19</f>
        <v>ORÇAMENTO PARA ELABORAÇÃO DE PROJETOS DE SISTEMA DE TRATAMENTO DE ESGOTO SANITÁRIO DE PEQUENO PORTE</v>
      </c>
      <c r="B1" s="504"/>
      <c r="C1" s="504"/>
      <c r="D1" s="504"/>
      <c r="E1" s="504"/>
      <c r="F1" s="504"/>
      <c r="G1" s="504"/>
      <c r="H1" s="504"/>
      <c r="I1" s="504"/>
      <c r="J1" s="504"/>
    </row>
    <row r="2" spans="1:13" ht="19.899999999999999" customHeight="1">
      <c r="A2" s="504"/>
      <c r="B2" s="504"/>
      <c r="C2" s="504"/>
      <c r="D2" s="504"/>
      <c r="E2" s="504"/>
      <c r="F2" s="504"/>
      <c r="G2" s="504"/>
      <c r="H2" s="504"/>
      <c r="I2" s="504"/>
      <c r="J2" s="504"/>
    </row>
    <row r="3" spans="1:13" ht="19.899999999999999" customHeight="1">
      <c r="A3" s="223" t="s">
        <v>187</v>
      </c>
      <c r="B3" s="223"/>
      <c r="C3" s="224"/>
      <c r="D3" s="221"/>
      <c r="E3" s="224"/>
      <c r="F3" s="224"/>
      <c r="G3" s="224"/>
      <c r="I3" s="226" t="s">
        <v>140</v>
      </c>
      <c r="J3" s="227" t="str">
        <f>'Dados Básicos do município'!H4</f>
        <v>Inserir a data</v>
      </c>
    </row>
    <row r="4" spans="1:13" ht="19.899999999999999" customHeight="1">
      <c r="A4" s="223" t="s">
        <v>141</v>
      </c>
      <c r="B4" s="223"/>
      <c r="C4" s="228" t="str">
        <f>'Dados Básicos do município'!B5</f>
        <v>CBH-DOCE</v>
      </c>
      <c r="D4" s="221"/>
      <c r="E4" s="224"/>
      <c r="F4" s="224"/>
      <c r="G4" s="224"/>
      <c r="H4" s="224"/>
      <c r="I4" s="224"/>
      <c r="J4" s="224"/>
    </row>
    <row r="5" spans="1:13" ht="19.899999999999999" customHeight="1">
      <c r="A5" s="223" t="s">
        <v>142</v>
      </c>
      <c r="B5" s="223"/>
      <c r="C5" s="228" t="str">
        <f>'Dados Básicos do município'!B6</f>
        <v>Rio Piracicaba/Minas Gerais</v>
      </c>
      <c r="D5" s="221"/>
      <c r="E5" s="224"/>
      <c r="F5" s="224"/>
      <c r="H5" s="224"/>
      <c r="I5" s="224"/>
      <c r="J5" s="224"/>
    </row>
    <row r="6" spans="1:13" ht="9" customHeight="1">
      <c r="A6" s="222"/>
      <c r="B6" s="222"/>
      <c r="C6" s="222"/>
      <c r="D6" s="229"/>
      <c r="E6" s="229"/>
      <c r="F6" s="229"/>
      <c r="G6" s="222"/>
      <c r="H6" s="221"/>
      <c r="I6" s="221"/>
      <c r="J6" s="221"/>
    </row>
    <row r="7" spans="1:13" ht="19.899999999999999" customHeight="1">
      <c r="A7" s="505" t="s">
        <v>14</v>
      </c>
      <c r="B7" s="505" t="s">
        <v>188</v>
      </c>
      <c r="C7" s="505"/>
      <c r="D7" s="505" t="s">
        <v>146</v>
      </c>
      <c r="E7" s="505" t="s">
        <v>189</v>
      </c>
      <c r="F7" s="327" t="s">
        <v>190</v>
      </c>
      <c r="G7" s="497" t="s">
        <v>191</v>
      </c>
      <c r="H7" s="497" t="s">
        <v>145</v>
      </c>
      <c r="I7" s="505" t="s">
        <v>192</v>
      </c>
      <c r="J7" s="505"/>
    </row>
    <row r="8" spans="1:13" ht="19.899999999999999" customHeight="1">
      <c r="A8" s="505"/>
      <c r="B8" s="505"/>
      <c r="C8" s="505"/>
      <c r="D8" s="505"/>
      <c r="E8" s="505"/>
      <c r="F8" s="230" t="s">
        <v>193</v>
      </c>
      <c r="G8" s="497"/>
      <c r="H8" s="497"/>
      <c r="I8" s="230" t="s">
        <v>194</v>
      </c>
      <c r="J8" s="230" t="s">
        <v>195</v>
      </c>
    </row>
    <row r="9" spans="1:13" ht="7.5" customHeight="1">
      <c r="A9" s="222"/>
      <c r="B9" s="222"/>
      <c r="C9" s="222"/>
      <c r="D9" s="222"/>
      <c r="E9" s="222"/>
      <c r="F9" s="222"/>
      <c r="G9" s="231"/>
      <c r="H9" s="231"/>
      <c r="I9" s="231"/>
      <c r="J9" s="222"/>
    </row>
    <row r="10" spans="1:13" ht="19.5" customHeight="1">
      <c r="A10" s="232">
        <v>1</v>
      </c>
      <c r="B10" s="233" t="s">
        <v>196</v>
      </c>
      <c r="C10" s="233"/>
      <c r="D10" s="234"/>
      <c r="E10" s="234"/>
      <c r="F10" s="234"/>
      <c r="G10" s="234"/>
      <c r="H10" s="234"/>
      <c r="I10" s="234"/>
      <c r="J10" s="234"/>
      <c r="M10" s="503"/>
    </row>
    <row r="11" spans="1:13" ht="6.65" customHeight="1">
      <c r="A11" s="220"/>
      <c r="B11" s="220"/>
      <c r="C11" s="235"/>
      <c r="D11" s="236"/>
      <c r="E11" s="236"/>
      <c r="F11" s="236"/>
      <c r="G11" s="237"/>
      <c r="H11" s="237"/>
      <c r="I11" s="237"/>
      <c r="J11" s="236"/>
      <c r="M11" s="503"/>
    </row>
    <row r="12" spans="1:13" ht="19.5" customHeight="1">
      <c r="A12" s="238" t="s">
        <v>35</v>
      </c>
      <c r="B12" s="239" t="s">
        <v>197</v>
      </c>
      <c r="C12" s="239"/>
      <c r="D12" s="239"/>
      <c r="E12" s="240"/>
      <c r="F12" s="240"/>
      <c r="G12" s="238"/>
      <c r="H12" s="239"/>
      <c r="I12" s="239"/>
      <c r="J12" s="241"/>
      <c r="M12" s="361"/>
    </row>
    <row r="13" spans="1:13" ht="19.5" customHeight="1">
      <c r="A13" s="242" t="s">
        <v>198</v>
      </c>
      <c r="B13" s="243" t="s">
        <v>199</v>
      </c>
      <c r="C13" s="243"/>
      <c r="D13" s="444" t="s">
        <v>200</v>
      </c>
      <c r="E13" s="444" t="s">
        <v>200</v>
      </c>
      <c r="F13" s="328">
        <v>149.13</v>
      </c>
      <c r="G13" s="444" t="s">
        <v>200</v>
      </c>
      <c r="H13" s="244" t="s">
        <v>201</v>
      </c>
      <c r="I13" s="444" t="s">
        <v>200</v>
      </c>
      <c r="J13" s="245" t="e">
        <f>ROUND(I13/F13,2)</f>
        <v>#VALUE!</v>
      </c>
      <c r="M13" s="361"/>
    </row>
    <row r="14" spans="1:13" ht="19.5" customHeight="1">
      <c r="A14" s="242" t="s">
        <v>202</v>
      </c>
      <c r="B14" s="246" t="s">
        <v>203</v>
      </c>
      <c r="C14" s="246"/>
      <c r="D14" s="444" t="s">
        <v>200</v>
      </c>
      <c r="E14" s="444" t="s">
        <v>200</v>
      </c>
      <c r="F14" s="328">
        <v>149.13</v>
      </c>
      <c r="G14" s="444" t="s">
        <v>200</v>
      </c>
      <c r="H14" s="247" t="s">
        <v>201</v>
      </c>
      <c r="I14" s="444" t="s">
        <v>200</v>
      </c>
      <c r="J14" s="245" t="e">
        <f t="shared" ref="J14:J15" si="0">ROUND(I14/F14,2)</f>
        <v>#VALUE!</v>
      </c>
      <c r="M14" s="361"/>
    </row>
    <row r="15" spans="1:13" ht="19.5" customHeight="1">
      <c r="A15" s="242" t="s">
        <v>204</v>
      </c>
      <c r="B15" s="246" t="s">
        <v>205</v>
      </c>
      <c r="C15" s="246"/>
      <c r="D15" s="444" t="s">
        <v>200</v>
      </c>
      <c r="E15" s="444" t="s">
        <v>200</v>
      </c>
      <c r="F15" s="328">
        <v>149.13</v>
      </c>
      <c r="G15" s="444" t="s">
        <v>200</v>
      </c>
      <c r="H15" s="247" t="s">
        <v>201</v>
      </c>
      <c r="I15" s="444" t="s">
        <v>200</v>
      </c>
      <c r="J15" s="245" t="e">
        <f t="shared" si="0"/>
        <v>#VALUE!</v>
      </c>
      <c r="M15" s="361"/>
    </row>
    <row r="16" spans="1:13" ht="5.5" customHeight="1">
      <c r="A16" s="220"/>
      <c r="B16" s="220"/>
      <c r="C16" s="235"/>
      <c r="D16" s="250"/>
      <c r="E16" s="250"/>
      <c r="F16" s="250"/>
      <c r="G16" s="237"/>
      <c r="H16" s="237"/>
      <c r="I16" s="237"/>
      <c r="J16" s="251"/>
      <c r="M16" s="361"/>
    </row>
    <row r="17" spans="1:13" ht="20.5" customHeight="1">
      <c r="A17" s="232">
        <v>2</v>
      </c>
      <c r="B17" s="233" t="s">
        <v>206</v>
      </c>
      <c r="C17" s="233"/>
      <c r="D17" s="234"/>
      <c r="E17" s="234"/>
      <c r="F17" s="234"/>
      <c r="G17" s="234"/>
      <c r="H17" s="234"/>
      <c r="I17" s="234"/>
      <c r="J17" s="234"/>
      <c r="M17" s="361"/>
    </row>
    <row r="18" spans="1:13" ht="6.65" customHeight="1">
      <c r="A18" s="220"/>
      <c r="B18" s="220"/>
      <c r="C18" s="235"/>
      <c r="D18" s="236"/>
      <c r="E18" s="236"/>
      <c r="F18" s="236"/>
      <c r="G18" s="237"/>
      <c r="H18" s="237"/>
      <c r="I18" s="237"/>
      <c r="J18" s="236"/>
      <c r="M18" s="361"/>
    </row>
    <row r="19" spans="1:13" ht="19.149999999999999" customHeight="1">
      <c r="A19" s="252" t="s">
        <v>53</v>
      </c>
      <c r="B19" s="253" t="s">
        <v>207</v>
      </c>
      <c r="C19" s="253"/>
      <c r="D19" s="253"/>
      <c r="E19" s="254"/>
      <c r="F19" s="254"/>
      <c r="G19" s="252"/>
      <c r="H19" s="253"/>
      <c r="I19" s="254"/>
      <c r="J19" s="255"/>
      <c r="K19" s="256"/>
      <c r="M19" s="361"/>
    </row>
    <row r="20" spans="1:13" ht="19.149999999999999" customHeight="1">
      <c r="A20" s="242" t="s">
        <v>198</v>
      </c>
      <c r="B20" s="257" t="s">
        <v>208</v>
      </c>
      <c r="C20" s="258"/>
      <c r="D20" s="444" t="s">
        <v>200</v>
      </c>
      <c r="E20" s="444" t="s">
        <v>200</v>
      </c>
      <c r="F20" s="328">
        <v>149.13</v>
      </c>
      <c r="G20" s="444" t="s">
        <v>200</v>
      </c>
      <c r="H20" s="247" t="s">
        <v>201</v>
      </c>
      <c r="I20" s="444" t="s">
        <v>200</v>
      </c>
      <c r="J20" s="245" t="e">
        <f t="shared" ref="J20:J22" si="1">ROUND(I20/F20,2)</f>
        <v>#VALUE!</v>
      </c>
      <c r="M20" s="361"/>
    </row>
    <row r="21" spans="1:13" ht="19.149999999999999" customHeight="1">
      <c r="A21" s="242" t="s">
        <v>202</v>
      </c>
      <c r="B21" s="257" t="s">
        <v>209</v>
      </c>
      <c r="C21" s="258"/>
      <c r="D21" s="444" t="s">
        <v>200</v>
      </c>
      <c r="E21" s="444" t="s">
        <v>200</v>
      </c>
      <c r="F21" s="328">
        <v>149.13</v>
      </c>
      <c r="G21" s="444" t="s">
        <v>200</v>
      </c>
      <c r="H21" s="247" t="s">
        <v>201</v>
      </c>
      <c r="I21" s="444" t="s">
        <v>200</v>
      </c>
      <c r="J21" s="245" t="e">
        <f t="shared" si="1"/>
        <v>#VALUE!</v>
      </c>
      <c r="M21" s="361"/>
    </row>
    <row r="22" spans="1:13" ht="19.149999999999999" customHeight="1">
      <c r="A22" s="242" t="s">
        <v>204</v>
      </c>
      <c r="B22" s="257" t="s">
        <v>210</v>
      </c>
      <c r="C22" s="258"/>
      <c r="D22" s="444" t="s">
        <v>200</v>
      </c>
      <c r="E22" s="444" t="s">
        <v>200</v>
      </c>
      <c r="F22" s="328">
        <v>149.13</v>
      </c>
      <c r="G22" s="444" t="s">
        <v>200</v>
      </c>
      <c r="H22" s="247" t="s">
        <v>201</v>
      </c>
      <c r="I22" s="444" t="s">
        <v>200</v>
      </c>
      <c r="J22" s="245" t="e">
        <f t="shared" si="1"/>
        <v>#VALUE!</v>
      </c>
      <c r="M22" s="361"/>
    </row>
    <row r="23" spans="1:13" ht="5.5" customHeight="1">
      <c r="A23" s="220"/>
      <c r="B23" s="220"/>
      <c r="C23" s="235"/>
      <c r="D23" s="250"/>
      <c r="E23" s="250"/>
      <c r="F23" s="250"/>
      <c r="G23" s="237"/>
      <c r="H23" s="237"/>
      <c r="I23" s="237"/>
      <c r="J23" s="251"/>
      <c r="M23" s="361"/>
    </row>
    <row r="24" spans="1:13" ht="20.5" customHeight="1">
      <c r="A24" s="232">
        <v>3</v>
      </c>
      <c r="B24" s="233" t="s">
        <v>135</v>
      </c>
      <c r="C24" s="233"/>
      <c r="D24" s="234"/>
      <c r="E24" s="234"/>
      <c r="F24" s="234"/>
      <c r="G24" s="234"/>
      <c r="H24" s="234"/>
      <c r="I24" s="234"/>
      <c r="J24" s="234"/>
      <c r="M24" s="361"/>
    </row>
    <row r="25" spans="1:13" ht="6.65" customHeight="1">
      <c r="A25" s="220"/>
      <c r="B25" s="220"/>
      <c r="C25" s="235"/>
      <c r="D25" s="236"/>
      <c r="E25" s="236"/>
      <c r="F25" s="236"/>
      <c r="G25" s="237"/>
      <c r="H25" s="237"/>
      <c r="I25" s="237"/>
      <c r="J25" s="236"/>
      <c r="M25" s="361"/>
    </row>
    <row r="26" spans="1:13" ht="19.149999999999999" customHeight="1">
      <c r="A26" s="252" t="s">
        <v>65</v>
      </c>
      <c r="B26" s="253" t="s">
        <v>211</v>
      </c>
      <c r="C26" s="253"/>
      <c r="D26" s="253"/>
      <c r="E26" s="254"/>
      <c r="F26" s="254"/>
      <c r="G26" s="252"/>
      <c r="H26" s="253"/>
      <c r="I26" s="254"/>
      <c r="J26" s="255"/>
      <c r="K26" s="256"/>
      <c r="L26" s="363"/>
      <c r="M26" s="361"/>
    </row>
    <row r="27" spans="1:13" ht="21" customHeight="1">
      <c r="A27" s="242" t="s">
        <v>198</v>
      </c>
      <c r="B27" s="498" t="s">
        <v>212</v>
      </c>
      <c r="C27" s="498"/>
      <c r="D27" s="444" t="s">
        <v>200</v>
      </c>
      <c r="E27" s="444" t="s">
        <v>200</v>
      </c>
      <c r="F27" s="364" t="s">
        <v>213</v>
      </c>
      <c r="G27" s="444" t="s">
        <v>200</v>
      </c>
      <c r="H27" s="244" t="s">
        <v>214</v>
      </c>
      <c r="I27" s="259" t="s">
        <v>213</v>
      </c>
      <c r="J27" s="444" t="s">
        <v>200</v>
      </c>
      <c r="L27" s="363"/>
      <c r="M27" s="362"/>
    </row>
    <row r="28" spans="1:13" ht="24" customHeight="1">
      <c r="A28" s="260" t="s">
        <v>202</v>
      </c>
      <c r="B28" s="498" t="s">
        <v>215</v>
      </c>
      <c r="C28" s="498"/>
      <c r="D28" s="444" t="s">
        <v>200</v>
      </c>
      <c r="E28" s="444" t="s">
        <v>200</v>
      </c>
      <c r="F28" s="364" t="s">
        <v>213</v>
      </c>
      <c r="G28" s="444" t="s">
        <v>200</v>
      </c>
      <c r="H28" s="244" t="s">
        <v>154</v>
      </c>
      <c r="I28" s="259" t="s">
        <v>213</v>
      </c>
      <c r="J28" s="444" t="s">
        <v>200</v>
      </c>
      <c r="L28" s="363"/>
      <c r="M28" s="362"/>
    </row>
    <row r="29" spans="1:13" ht="23.25" customHeight="1">
      <c r="A29" s="260" t="s">
        <v>204</v>
      </c>
      <c r="B29" s="498" t="s">
        <v>216</v>
      </c>
      <c r="C29" s="498"/>
      <c r="D29" s="444" t="s">
        <v>200</v>
      </c>
      <c r="E29" s="444" t="s">
        <v>200</v>
      </c>
      <c r="F29" s="364" t="s">
        <v>213</v>
      </c>
      <c r="G29" s="444" t="s">
        <v>200</v>
      </c>
      <c r="H29" s="244" t="s">
        <v>214</v>
      </c>
      <c r="I29" s="259" t="s">
        <v>213</v>
      </c>
      <c r="J29" s="444" t="s">
        <v>200</v>
      </c>
      <c r="L29" s="363"/>
      <c r="M29" s="362"/>
    </row>
    <row r="30" spans="1:13" ht="21" customHeight="1">
      <c r="A30" s="260" t="s">
        <v>217</v>
      </c>
      <c r="B30" s="501" t="s">
        <v>218</v>
      </c>
      <c r="C30" s="501"/>
      <c r="D30" s="444" t="s">
        <v>200</v>
      </c>
      <c r="E30" s="444" t="s">
        <v>200</v>
      </c>
      <c r="F30" s="364" t="s">
        <v>213</v>
      </c>
      <c r="G30" s="444" t="s">
        <v>200</v>
      </c>
      <c r="H30" s="247" t="s">
        <v>179</v>
      </c>
      <c r="I30" s="261" t="s">
        <v>213</v>
      </c>
      <c r="J30" s="444" t="s">
        <v>200</v>
      </c>
      <c r="L30" s="363"/>
      <c r="M30" s="362"/>
    </row>
    <row r="31" spans="1:13" ht="7.15" customHeight="1">
      <c r="A31" s="220"/>
      <c r="B31" s="220"/>
      <c r="C31" s="235"/>
      <c r="D31" s="262"/>
      <c r="E31" s="262"/>
      <c r="F31" s="262"/>
      <c r="G31" s="237"/>
      <c r="H31" s="237"/>
      <c r="I31" s="263"/>
      <c r="J31" s="236"/>
      <c r="L31" s="363"/>
      <c r="M31" s="362"/>
    </row>
    <row r="32" spans="1:13" ht="19.149999999999999" customHeight="1">
      <c r="A32" s="252" t="s">
        <v>66</v>
      </c>
      <c r="B32" s="253" t="s">
        <v>219</v>
      </c>
      <c r="C32" s="253"/>
      <c r="D32" s="253"/>
      <c r="E32" s="254"/>
      <c r="F32" s="254"/>
      <c r="G32" s="252"/>
      <c r="H32" s="253"/>
      <c r="I32" s="254"/>
      <c r="J32" s="255"/>
      <c r="K32" s="256"/>
      <c r="L32" s="363"/>
      <c r="M32" s="362"/>
    </row>
    <row r="33" spans="1:13" ht="20.25" customHeight="1">
      <c r="A33" s="242" t="s">
        <v>198</v>
      </c>
      <c r="B33" s="264" t="s">
        <v>220</v>
      </c>
      <c r="C33" s="264"/>
      <c r="D33" s="444" t="s">
        <v>200</v>
      </c>
      <c r="E33" s="444" t="s">
        <v>200</v>
      </c>
      <c r="F33" s="364" t="s">
        <v>213</v>
      </c>
      <c r="G33" s="444" t="s">
        <v>200</v>
      </c>
      <c r="H33" s="244" t="s">
        <v>154</v>
      </c>
      <c r="I33" s="259" t="s">
        <v>213</v>
      </c>
      <c r="J33" s="444" t="s">
        <v>200</v>
      </c>
      <c r="L33" s="363"/>
      <c r="M33" s="362"/>
    </row>
    <row r="34" spans="1:13" ht="21" customHeight="1">
      <c r="A34" s="260" t="s">
        <v>202</v>
      </c>
      <c r="B34" s="501" t="s">
        <v>221</v>
      </c>
      <c r="C34" s="501"/>
      <c r="D34" s="444" t="s">
        <v>200</v>
      </c>
      <c r="E34" s="444" t="s">
        <v>200</v>
      </c>
      <c r="F34" s="364" t="s">
        <v>213</v>
      </c>
      <c r="G34" s="444" t="s">
        <v>200</v>
      </c>
      <c r="H34" s="248" t="s">
        <v>222</v>
      </c>
      <c r="I34" s="249" t="s">
        <v>213</v>
      </c>
      <c r="J34" s="444" t="s">
        <v>200</v>
      </c>
      <c r="L34" s="363"/>
      <c r="M34" s="362"/>
    </row>
    <row r="35" spans="1:13" ht="20.25" customHeight="1">
      <c r="A35" s="260" t="s">
        <v>204</v>
      </c>
      <c r="B35" s="501" t="s">
        <v>223</v>
      </c>
      <c r="C35" s="501"/>
      <c r="D35" s="444" t="s">
        <v>200</v>
      </c>
      <c r="E35" s="444" t="s">
        <v>200</v>
      </c>
      <c r="F35" s="364" t="s">
        <v>213</v>
      </c>
      <c r="G35" s="444" t="s">
        <v>200</v>
      </c>
      <c r="H35" s="244" t="s">
        <v>222</v>
      </c>
      <c r="I35" s="249" t="s">
        <v>213</v>
      </c>
      <c r="J35" s="444" t="s">
        <v>200</v>
      </c>
      <c r="L35" s="363"/>
      <c r="M35" s="362"/>
    </row>
    <row r="36" spans="1:13" ht="7.9" customHeight="1">
      <c r="A36" s="220"/>
      <c r="B36" s="220"/>
      <c r="C36" s="235"/>
      <c r="D36" s="250"/>
      <c r="E36" s="250"/>
      <c r="F36" s="250"/>
      <c r="G36" s="237"/>
      <c r="H36" s="237"/>
      <c r="I36" s="263"/>
      <c r="J36" s="265"/>
      <c r="L36" s="363"/>
      <c r="M36" s="362"/>
    </row>
    <row r="37" spans="1:13" ht="19.149999999999999" customHeight="1">
      <c r="A37" s="252" t="s">
        <v>67</v>
      </c>
      <c r="B37" s="253" t="s">
        <v>224</v>
      </c>
      <c r="C37" s="253"/>
      <c r="D37" s="253"/>
      <c r="E37" s="254"/>
      <c r="F37" s="254"/>
      <c r="G37" s="252"/>
      <c r="H37" s="253"/>
      <c r="I37" s="254"/>
      <c r="J37" s="255"/>
      <c r="K37" s="256"/>
      <c r="L37" s="363"/>
      <c r="M37" s="362"/>
    </row>
    <row r="38" spans="1:13" ht="18.75" customHeight="1">
      <c r="A38" s="242" t="s">
        <v>198</v>
      </c>
      <c r="B38" s="501" t="s">
        <v>221</v>
      </c>
      <c r="C38" s="501"/>
      <c r="D38" s="444" t="s">
        <v>200</v>
      </c>
      <c r="E38" s="444" t="s">
        <v>200</v>
      </c>
      <c r="F38" s="364" t="s">
        <v>213</v>
      </c>
      <c r="G38" s="444" t="s">
        <v>200</v>
      </c>
      <c r="H38" s="248" t="s">
        <v>222</v>
      </c>
      <c r="I38" s="249" t="s">
        <v>213</v>
      </c>
      <c r="J38" s="444" t="s">
        <v>200</v>
      </c>
      <c r="L38" s="363"/>
      <c r="M38" s="362"/>
    </row>
    <row r="39" spans="1:13" ht="19.5" customHeight="1">
      <c r="A39" s="260" t="s">
        <v>202</v>
      </c>
      <c r="B39" s="501" t="s">
        <v>223</v>
      </c>
      <c r="C39" s="501"/>
      <c r="D39" s="444" t="s">
        <v>200</v>
      </c>
      <c r="E39" s="444" t="s">
        <v>200</v>
      </c>
      <c r="F39" s="364" t="s">
        <v>213</v>
      </c>
      <c r="G39" s="444" t="s">
        <v>200</v>
      </c>
      <c r="H39" s="244" t="s">
        <v>222</v>
      </c>
      <c r="I39" s="249" t="s">
        <v>213</v>
      </c>
      <c r="J39" s="444" t="s">
        <v>200</v>
      </c>
      <c r="L39" s="363"/>
      <c r="M39" s="400"/>
    </row>
    <row r="40" spans="1:13" ht="7.9" customHeight="1">
      <c r="A40" s="220"/>
      <c r="B40" s="220"/>
      <c r="C40" s="235"/>
      <c r="D40" s="250"/>
      <c r="E40" s="250"/>
      <c r="F40" s="250"/>
      <c r="G40" s="237"/>
      <c r="H40" s="237"/>
      <c r="I40" s="263"/>
      <c r="J40" s="265"/>
      <c r="M40"/>
    </row>
    <row r="41" spans="1:13" ht="20.5" customHeight="1">
      <c r="A41" s="232">
        <v>4</v>
      </c>
      <c r="B41" s="233" t="s">
        <v>225</v>
      </c>
      <c r="C41" s="233"/>
      <c r="D41" s="234"/>
      <c r="E41" s="234"/>
      <c r="F41" s="234"/>
      <c r="G41" s="234"/>
      <c r="H41" s="234"/>
      <c r="I41" s="234"/>
      <c r="J41" s="234"/>
    </row>
    <row r="42" spans="1:13" ht="7.9" customHeight="1">
      <c r="A42" s="220"/>
      <c r="B42" s="220"/>
      <c r="C42" s="235"/>
      <c r="D42" s="250"/>
      <c r="E42" s="250"/>
      <c r="F42" s="250"/>
      <c r="G42" s="237"/>
      <c r="H42" s="237"/>
      <c r="I42" s="263"/>
      <c r="J42" s="265"/>
    </row>
    <row r="43" spans="1:13" ht="19.149999999999999" customHeight="1">
      <c r="A43" s="252" t="s">
        <v>78</v>
      </c>
      <c r="B43" s="253" t="s">
        <v>226</v>
      </c>
      <c r="C43" s="253"/>
      <c r="D43" s="253"/>
      <c r="E43" s="254"/>
      <c r="F43" s="254"/>
      <c r="G43" s="252"/>
      <c r="H43" s="253"/>
      <c r="I43" s="254"/>
      <c r="J43" s="255"/>
      <c r="K43" s="256"/>
      <c r="L43" s="363"/>
      <c r="M43" s="362"/>
    </row>
    <row r="44" spans="1:13" ht="18.75" customHeight="1">
      <c r="A44" s="242" t="s">
        <v>198</v>
      </c>
      <c r="B44" s="501" t="s">
        <v>227</v>
      </c>
      <c r="C44" s="501"/>
      <c r="D44" s="444" t="s">
        <v>200</v>
      </c>
      <c r="E44" s="444" t="s">
        <v>200</v>
      </c>
      <c r="F44" s="364" t="s">
        <v>213</v>
      </c>
      <c r="G44" s="444" t="s">
        <v>200</v>
      </c>
      <c r="H44" s="248" t="s">
        <v>214</v>
      </c>
      <c r="I44" s="249" t="s">
        <v>213</v>
      </c>
      <c r="J44" s="444" t="s">
        <v>200</v>
      </c>
      <c r="L44" s="363"/>
      <c r="M44" s="362"/>
    </row>
    <row r="45" spans="1:13" ht="19.5" customHeight="1">
      <c r="A45" s="260" t="s">
        <v>202</v>
      </c>
      <c r="B45" s="501" t="s">
        <v>228</v>
      </c>
      <c r="C45" s="501"/>
      <c r="D45" s="444" t="s">
        <v>200</v>
      </c>
      <c r="E45" s="444" t="s">
        <v>200</v>
      </c>
      <c r="F45" s="364" t="s">
        <v>213</v>
      </c>
      <c r="G45" s="444" t="s">
        <v>200</v>
      </c>
      <c r="H45" s="244" t="s">
        <v>214</v>
      </c>
      <c r="I45" s="249" t="s">
        <v>213</v>
      </c>
      <c r="J45" s="444" t="s">
        <v>200</v>
      </c>
      <c r="L45" s="363"/>
      <c r="M45" s="362"/>
    </row>
    <row r="46" spans="1:13" ht="19.5" customHeight="1">
      <c r="A46" s="266" t="s">
        <v>78</v>
      </c>
      <c r="B46" s="267" t="s">
        <v>225</v>
      </c>
      <c r="C46" s="267"/>
      <c r="D46" s="267"/>
      <c r="E46" s="267"/>
      <c r="F46" s="267"/>
      <c r="G46" s="267"/>
      <c r="H46" s="267"/>
      <c r="I46" s="268"/>
      <c r="J46" s="267"/>
    </row>
    <row r="47" spans="1:13" ht="19.5" customHeight="1">
      <c r="A47" s="242" t="s">
        <v>198</v>
      </c>
      <c r="B47" s="264" t="s">
        <v>229</v>
      </c>
      <c r="C47" s="264"/>
      <c r="D47" s="444" t="s">
        <v>200</v>
      </c>
      <c r="E47" s="444" t="s">
        <v>200</v>
      </c>
      <c r="F47" s="364" t="s">
        <v>213</v>
      </c>
      <c r="G47" s="444" t="s">
        <v>200</v>
      </c>
      <c r="H47" s="365" t="s">
        <v>222</v>
      </c>
      <c r="I47" s="366" t="s">
        <v>213</v>
      </c>
      <c r="J47" s="444" t="s">
        <v>200</v>
      </c>
      <c r="L47" s="367"/>
    </row>
    <row r="48" spans="1:13" ht="19.5" customHeight="1">
      <c r="A48" s="269" t="s">
        <v>202</v>
      </c>
      <c r="B48" s="246" t="s">
        <v>230</v>
      </c>
      <c r="C48" s="246"/>
      <c r="D48" s="444" t="s">
        <v>200</v>
      </c>
      <c r="E48" s="444" t="s">
        <v>200</v>
      </c>
      <c r="F48" s="364" t="s">
        <v>213</v>
      </c>
      <c r="G48" s="444" t="s">
        <v>200</v>
      </c>
      <c r="H48" s="270" t="s">
        <v>214</v>
      </c>
      <c r="I48" s="271" t="s">
        <v>213</v>
      </c>
      <c r="J48" s="444" t="s">
        <v>200</v>
      </c>
      <c r="L48" s="368"/>
    </row>
    <row r="49" spans="1:12" ht="21" customHeight="1">
      <c r="A49" s="269" t="s">
        <v>204</v>
      </c>
      <c r="B49" s="246" t="s">
        <v>231</v>
      </c>
      <c r="C49" s="246"/>
      <c r="D49" s="444" t="s">
        <v>200</v>
      </c>
      <c r="E49" s="444" t="s">
        <v>200</v>
      </c>
      <c r="F49" s="364" t="s">
        <v>213</v>
      </c>
      <c r="G49" s="444" t="s">
        <v>200</v>
      </c>
      <c r="H49" s="270" t="s">
        <v>214</v>
      </c>
      <c r="I49" s="271" t="s">
        <v>213</v>
      </c>
      <c r="J49" s="444" t="s">
        <v>200</v>
      </c>
      <c r="L49" s="368"/>
    </row>
    <row r="50" spans="1:12" ht="21" customHeight="1">
      <c r="A50" s="438"/>
      <c r="B50" s="275"/>
      <c r="C50" s="275"/>
      <c r="D50" s="439"/>
      <c r="E50" s="439"/>
      <c r="F50" s="439"/>
      <c r="G50" s="440"/>
      <c r="H50" s="441"/>
      <c r="I50" s="442"/>
      <c r="J50" s="443"/>
      <c r="L50" s="368"/>
    </row>
    <row r="51" spans="1:12" ht="15.65" customHeight="1">
      <c r="A51" s="272"/>
      <c r="B51" s="272"/>
      <c r="D51" s="221"/>
      <c r="G51" s="274"/>
      <c r="H51" s="274"/>
      <c r="I51" s="274"/>
      <c r="J51" s="221"/>
      <c r="L51" s="368"/>
    </row>
    <row r="52" spans="1:12" ht="15.65" customHeight="1">
      <c r="A52" s="229"/>
      <c r="B52" s="496"/>
      <c r="C52" s="496"/>
      <c r="D52" s="496"/>
      <c r="E52" s="496"/>
      <c r="F52" s="496"/>
      <c r="G52" s="496"/>
      <c r="H52" s="496"/>
      <c r="I52" s="496"/>
      <c r="J52" s="496"/>
      <c r="L52" s="368"/>
    </row>
    <row r="53" spans="1:12" ht="32.25" customHeight="1">
      <c r="B53" s="502"/>
      <c r="C53" s="502"/>
      <c r="D53" s="502"/>
      <c r="E53" s="502"/>
      <c r="F53" s="502"/>
      <c r="G53" s="502"/>
      <c r="H53" s="502"/>
      <c r="I53" s="502"/>
      <c r="J53" s="502"/>
      <c r="L53" s="368"/>
    </row>
    <row r="54" spans="1:12" ht="16.5" customHeight="1">
      <c r="B54" s="496"/>
      <c r="C54" s="496"/>
      <c r="D54" s="496"/>
      <c r="E54" s="496"/>
      <c r="F54" s="496"/>
      <c r="G54" s="496"/>
      <c r="H54" s="496"/>
      <c r="I54" s="496"/>
      <c r="J54" s="496"/>
      <c r="L54" s="368"/>
    </row>
    <row r="55" spans="1:12" ht="14.5" customHeight="1">
      <c r="B55" s="496"/>
      <c r="C55" s="496"/>
      <c r="D55" s="496"/>
      <c r="E55" s="496"/>
      <c r="F55" s="496"/>
      <c r="G55" s="496"/>
      <c r="H55" s="496"/>
      <c r="I55" s="496"/>
      <c r="J55" s="496"/>
      <c r="L55" s="368"/>
    </row>
    <row r="56" spans="1:12" ht="12.5" hidden="1">
      <c r="B56" s="500"/>
      <c r="C56" s="500"/>
      <c r="D56" s="500"/>
      <c r="E56" s="500"/>
      <c r="F56" s="500"/>
      <c r="G56" s="500"/>
      <c r="H56" s="500"/>
      <c r="I56" s="500"/>
      <c r="J56" s="500"/>
      <c r="L56" s="368"/>
    </row>
    <row r="57" spans="1:12" ht="30.75" customHeight="1">
      <c r="B57" s="499"/>
      <c r="C57" s="499"/>
      <c r="D57" s="499"/>
      <c r="E57" s="499"/>
      <c r="F57" s="499"/>
      <c r="G57" s="499"/>
      <c r="H57" s="499"/>
      <c r="I57" s="499"/>
      <c r="J57" s="499"/>
      <c r="L57" s="368"/>
    </row>
    <row r="58" spans="1:12" ht="12.5" hidden="1">
      <c r="L58" s="368"/>
    </row>
    <row r="59" spans="1:12" ht="12.5" hidden="1">
      <c r="L59" s="368"/>
    </row>
    <row r="60" spans="1:12" ht="12.5" hidden="1">
      <c r="L60" s="368"/>
    </row>
    <row r="61" spans="1:12" ht="12.5" hidden="1"/>
    <row r="62" spans="1:12" ht="12.5" hidden="1"/>
    <row r="63" spans="1:12" ht="12.5" hidden="1"/>
    <row r="64" spans="1:12" ht="12.5" hidden="1"/>
    <row r="65" ht="12.5" hidden="1"/>
    <row r="66" ht="12.5" hidden="1"/>
    <row r="67" ht="12.5" hidden="1"/>
    <row r="68" ht="12.5" hidden="1"/>
    <row r="69" ht="12.5" hidden="1"/>
    <row r="70" ht="12.5" hidden="1"/>
    <row r="71" ht="12.5" hidden="1"/>
    <row r="72" ht="12.5" hidden="1"/>
    <row r="73" ht="12.5" hidden="1"/>
    <row r="74" ht="12.5" hidden="1"/>
    <row r="75" ht="12.5" hidden="1"/>
    <row r="76" ht="12.5" hidden="1"/>
    <row r="77" ht="12.5" hidden="1"/>
    <row r="78" ht="12.5" hidden="1"/>
    <row r="79" ht="12.5" hidden="1"/>
    <row r="80" ht="12.5" hidden="1"/>
    <row r="81" ht="12.5" hidden="1"/>
    <row r="82" ht="12.5" hidden="1"/>
    <row r="83" ht="12.5" hidden="1"/>
    <row r="84" ht="12.5" hidden="1"/>
    <row r="85" ht="12.5" hidden="1"/>
    <row r="86" ht="12.5" hidden="1"/>
    <row r="87" ht="12.5" hidden="1"/>
    <row r="88" ht="12.5" hidden="1"/>
    <row r="89" ht="12.5" hidden="1"/>
    <row r="90" ht="12.5" hidden="1"/>
    <row r="91" ht="12.5" hidden="1"/>
    <row r="92" ht="12.5" hidden="1"/>
    <row r="93" ht="12.5" hidden="1"/>
    <row r="94" ht="12.5" hidden="1"/>
    <row r="95" ht="12.5" hidden="1"/>
    <row r="96" ht="12.5" hidden="1"/>
    <row r="97" ht="12.5" hidden="1"/>
    <row r="98" ht="12.5" hidden="1"/>
    <row r="99" ht="12.5" hidden="1"/>
    <row r="100" ht="12.5" hidden="1"/>
    <row r="101" ht="12.5" hidden="1"/>
    <row r="102" ht="12.5" hidden="1"/>
    <row r="103" ht="12.5" hidden="1"/>
    <row r="104" ht="12.5" hidden="1"/>
    <row r="105" ht="12.5" hidden="1"/>
    <row r="106" ht="12.5" hidden="1"/>
    <row r="107" ht="12.5" hidden="1"/>
    <row r="108" ht="12.5" hidden="1"/>
    <row r="109" ht="12.5" hidden="1"/>
    <row r="110" ht="12.5" hidden="1"/>
  </sheetData>
  <mergeCells count="25">
    <mergeCell ref="B45:C45"/>
    <mergeCell ref="M10:M11"/>
    <mergeCell ref="A1:J2"/>
    <mergeCell ref="I7:J7"/>
    <mergeCell ref="A7:A8"/>
    <mergeCell ref="H7:H8"/>
    <mergeCell ref="D7:D8"/>
    <mergeCell ref="B7:C8"/>
    <mergeCell ref="E7:E8"/>
    <mergeCell ref="B54:J54"/>
    <mergeCell ref="G7:G8"/>
    <mergeCell ref="B27:C27"/>
    <mergeCell ref="B57:J57"/>
    <mergeCell ref="B56:J56"/>
    <mergeCell ref="B55:J55"/>
    <mergeCell ref="B34:C34"/>
    <mergeCell ref="B53:J53"/>
    <mergeCell ref="B30:C30"/>
    <mergeCell ref="B39:C39"/>
    <mergeCell ref="B52:J52"/>
    <mergeCell ref="B38:C38"/>
    <mergeCell ref="B35:C35"/>
    <mergeCell ref="B28:C28"/>
    <mergeCell ref="B29:C29"/>
    <mergeCell ref="B44:C44"/>
  </mergeCells>
  <phoneticPr fontId="5" type="noConversion"/>
  <conditionalFormatting sqref="A14:A15">
    <cfRule type="duplicateValues" dxfId="18" priority="29"/>
  </conditionalFormatting>
  <conditionalFormatting sqref="A21:A22">
    <cfRule type="duplicateValues" dxfId="17" priority="1"/>
  </conditionalFormatting>
  <conditionalFormatting sqref="D13:E15 G13:G15 I13:I15 G20:G22 I20:I22">
    <cfRule type="containsText" dxfId="16" priority="26" operator="containsText" text="preencher">
      <formula>NOT(ISERROR(SEARCH("preencher",D13)))</formula>
    </cfRule>
  </conditionalFormatting>
  <conditionalFormatting sqref="D20:E22">
    <cfRule type="containsText" dxfId="15" priority="24" operator="containsText" text="preencher">
      <formula>NOT(ISERROR(SEARCH("preencher",D20)))</formula>
    </cfRule>
  </conditionalFormatting>
  <conditionalFormatting sqref="D27:E30">
    <cfRule type="containsText" dxfId="14" priority="23" operator="containsText" text="preencher">
      <formula>NOT(ISERROR(SEARCH("preencher",D27)))</formula>
    </cfRule>
  </conditionalFormatting>
  <conditionalFormatting sqref="D33:E35">
    <cfRule type="containsText" dxfId="13" priority="22" operator="containsText" text="preencher">
      <formula>NOT(ISERROR(SEARCH("preencher",D33)))</formula>
    </cfRule>
  </conditionalFormatting>
  <conditionalFormatting sqref="D38:E39">
    <cfRule type="containsText" dxfId="12" priority="21" operator="containsText" text="preencher">
      <formula>NOT(ISERROR(SEARCH("preencher",D38)))</formula>
    </cfRule>
  </conditionalFormatting>
  <conditionalFormatting sqref="D44:E45">
    <cfRule type="containsText" dxfId="11" priority="20" operator="containsText" text="preencher">
      <formula>NOT(ISERROR(SEARCH("preencher",D44)))</formula>
    </cfRule>
  </conditionalFormatting>
  <conditionalFormatting sqref="D47:E49">
    <cfRule type="containsText" dxfId="10" priority="18" operator="containsText" text="preencher">
      <formula>NOT(ISERROR(SEARCH("preencher",D47)))</formula>
    </cfRule>
  </conditionalFormatting>
  <conditionalFormatting sqref="G27:G30">
    <cfRule type="containsText" dxfId="9" priority="15" operator="containsText" text="preencher">
      <formula>NOT(ISERROR(SEARCH("preencher",G27)))</formula>
    </cfRule>
  </conditionalFormatting>
  <conditionalFormatting sqref="G33:G35">
    <cfRule type="containsText" dxfId="8" priority="14" operator="containsText" text="preencher">
      <formula>NOT(ISERROR(SEARCH("preencher",G33)))</formula>
    </cfRule>
  </conditionalFormatting>
  <conditionalFormatting sqref="G38:G39">
    <cfRule type="containsText" dxfId="7" priority="13" operator="containsText" text="preencher">
      <formula>NOT(ISERROR(SEARCH("preencher",G38)))</formula>
    </cfRule>
  </conditionalFormatting>
  <conditionalFormatting sqref="G44:G45">
    <cfRule type="containsText" dxfId="6" priority="12" operator="containsText" text="preencher">
      <formula>NOT(ISERROR(SEARCH("preencher",G44)))</formula>
    </cfRule>
  </conditionalFormatting>
  <conditionalFormatting sqref="G47:G49">
    <cfRule type="containsText" dxfId="5" priority="10" operator="containsText" text="preencher">
      <formula>NOT(ISERROR(SEARCH("preencher",G47)))</formula>
    </cfRule>
  </conditionalFormatting>
  <conditionalFormatting sqref="J27:J30">
    <cfRule type="containsText" dxfId="4" priority="7" operator="containsText" text="preencher">
      <formula>NOT(ISERROR(SEARCH("preencher",J27)))</formula>
    </cfRule>
  </conditionalFormatting>
  <conditionalFormatting sqref="J33:J35">
    <cfRule type="containsText" dxfId="3" priority="6" operator="containsText" text="preencher">
      <formula>NOT(ISERROR(SEARCH("preencher",J33)))</formula>
    </cfRule>
  </conditionalFormatting>
  <conditionalFormatting sqref="J38:J39">
    <cfRule type="containsText" dxfId="2" priority="5" operator="containsText" text="preencher">
      <formula>NOT(ISERROR(SEARCH("preencher",J38)))</formula>
    </cfRule>
  </conditionalFormatting>
  <conditionalFormatting sqref="J44:J45">
    <cfRule type="containsText" dxfId="1" priority="4" operator="containsText" text="preencher">
      <formula>NOT(ISERROR(SEARCH("preencher",J44)))</formula>
    </cfRule>
  </conditionalFormatting>
  <conditionalFormatting sqref="J47:J49">
    <cfRule type="containsText" dxfId="0" priority="2" operator="containsText" text="preencher">
      <formula>NOT(ISERROR(SEARCH("preencher",J47)))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56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EDBEF-9266-4761-8110-D6A75C7D9DAF}">
  <sheetPr>
    <tabColor theme="8" tint="-0.249977111117893"/>
  </sheetPr>
  <dimension ref="A1:D98"/>
  <sheetViews>
    <sheetView workbookViewId="0">
      <selection activeCell="L39" sqref="L39"/>
    </sheetView>
  </sheetViews>
  <sheetFormatPr defaultRowHeight="12.5"/>
  <sheetData>
    <row r="1" spans="1:4">
      <c r="A1" t="s">
        <v>232</v>
      </c>
      <c r="B1" t="s">
        <v>233</v>
      </c>
      <c r="C1" t="s">
        <v>222</v>
      </c>
      <c r="D1">
        <v>4222.1400000000003</v>
      </c>
    </row>
    <row r="2" spans="1:4">
      <c r="A2" t="s">
        <v>234</v>
      </c>
      <c r="B2" t="s">
        <v>235</v>
      </c>
      <c r="C2" t="s">
        <v>222</v>
      </c>
      <c r="D2">
        <v>5629.52</v>
      </c>
    </row>
    <row r="3" spans="1:4">
      <c r="A3" t="s">
        <v>236</v>
      </c>
      <c r="B3" t="s">
        <v>237</v>
      </c>
      <c r="C3" t="s">
        <v>222</v>
      </c>
      <c r="D3">
        <v>9740.8700000000008</v>
      </c>
    </row>
    <row r="4" spans="1:4">
      <c r="A4" t="s">
        <v>238</v>
      </c>
      <c r="B4" t="s">
        <v>239</v>
      </c>
      <c r="C4" t="s">
        <v>222</v>
      </c>
      <c r="D4">
        <v>3731.91</v>
      </c>
    </row>
    <row r="5" spans="1:4">
      <c r="A5" t="s">
        <v>240</v>
      </c>
      <c r="B5" t="s">
        <v>241</v>
      </c>
      <c r="C5" t="s">
        <v>222</v>
      </c>
      <c r="D5">
        <v>4975.88</v>
      </c>
    </row>
    <row r="6" spans="1:4">
      <c r="A6" t="s">
        <v>242</v>
      </c>
      <c r="B6" t="s">
        <v>243</v>
      </c>
      <c r="C6" t="s">
        <v>222</v>
      </c>
      <c r="D6">
        <v>8853.75</v>
      </c>
    </row>
    <row r="7" spans="1:4">
      <c r="A7" t="s">
        <v>244</v>
      </c>
      <c r="B7" t="s">
        <v>245</v>
      </c>
      <c r="C7" t="s">
        <v>222</v>
      </c>
      <c r="D7">
        <v>11067</v>
      </c>
    </row>
    <row r="8" spans="1:4">
      <c r="A8" t="s">
        <v>246</v>
      </c>
      <c r="B8" t="s">
        <v>247</v>
      </c>
      <c r="C8" t="s">
        <v>222</v>
      </c>
      <c r="D8">
        <v>11492.2</v>
      </c>
    </row>
    <row r="9" spans="1:4">
      <c r="A9" t="s">
        <v>248</v>
      </c>
      <c r="B9" t="s">
        <v>249</v>
      </c>
      <c r="C9" t="s">
        <v>222</v>
      </c>
      <c r="D9">
        <v>14185.72</v>
      </c>
    </row>
    <row r="10" spans="1:4">
      <c r="A10" t="s">
        <v>250</v>
      </c>
      <c r="B10" t="s">
        <v>251</v>
      </c>
      <c r="C10" t="s">
        <v>222</v>
      </c>
      <c r="D10">
        <v>2867.66</v>
      </c>
    </row>
    <row r="11" spans="1:4">
      <c r="A11" t="s">
        <v>252</v>
      </c>
      <c r="B11" t="s">
        <v>253</v>
      </c>
      <c r="C11" t="s">
        <v>222</v>
      </c>
      <c r="D11">
        <v>3823.55</v>
      </c>
    </row>
    <row r="12" spans="1:4">
      <c r="A12" t="s">
        <v>254</v>
      </c>
      <c r="B12" t="s">
        <v>255</v>
      </c>
      <c r="C12" t="s">
        <v>222</v>
      </c>
      <c r="D12">
        <v>6517.04</v>
      </c>
    </row>
    <row r="13" spans="1:4">
      <c r="A13" t="s">
        <v>256</v>
      </c>
      <c r="B13" t="s">
        <v>257</v>
      </c>
      <c r="C13" t="s">
        <v>222</v>
      </c>
      <c r="D13">
        <v>1428.53</v>
      </c>
    </row>
    <row r="14" spans="1:4">
      <c r="A14" t="s">
        <v>258</v>
      </c>
      <c r="B14" t="s">
        <v>259</v>
      </c>
      <c r="C14" t="s">
        <v>222</v>
      </c>
      <c r="D14">
        <v>1708.51</v>
      </c>
    </row>
    <row r="15" spans="1:4">
      <c r="A15" t="s">
        <v>260</v>
      </c>
      <c r="B15" t="s">
        <v>261</v>
      </c>
      <c r="C15" t="s">
        <v>222</v>
      </c>
      <c r="D15">
        <v>1609.67</v>
      </c>
    </row>
    <row r="16" spans="1:4">
      <c r="A16" t="s">
        <v>262</v>
      </c>
      <c r="B16" t="s">
        <v>263</v>
      </c>
      <c r="C16" t="s">
        <v>222</v>
      </c>
      <c r="D16">
        <v>1428.53</v>
      </c>
    </row>
    <row r="17" spans="1:4">
      <c r="A17" t="s">
        <v>264</v>
      </c>
      <c r="B17" t="s">
        <v>265</v>
      </c>
      <c r="C17" t="s">
        <v>222</v>
      </c>
      <c r="D17">
        <v>3084.04</v>
      </c>
    </row>
    <row r="18" spans="1:4">
      <c r="A18" t="s">
        <v>266</v>
      </c>
      <c r="B18" t="s">
        <v>267</v>
      </c>
      <c r="C18" t="s">
        <v>222</v>
      </c>
      <c r="D18">
        <v>4112.0600000000004</v>
      </c>
    </row>
    <row r="19" spans="1:4">
      <c r="A19" t="s">
        <v>268</v>
      </c>
      <c r="B19" t="s">
        <v>269</v>
      </c>
      <c r="C19" t="s">
        <v>222</v>
      </c>
      <c r="D19">
        <v>7148.83</v>
      </c>
    </row>
    <row r="20" spans="1:4">
      <c r="A20" t="s">
        <v>270</v>
      </c>
      <c r="B20" t="s">
        <v>271</v>
      </c>
      <c r="C20" t="s">
        <v>222</v>
      </c>
      <c r="D20">
        <v>3122.68</v>
      </c>
    </row>
    <row r="21" spans="1:4">
      <c r="A21" t="s">
        <v>272</v>
      </c>
      <c r="B21" t="s">
        <v>273</v>
      </c>
      <c r="C21" t="s">
        <v>222</v>
      </c>
      <c r="D21">
        <v>3909.36</v>
      </c>
    </row>
    <row r="22" spans="1:4">
      <c r="A22" t="s">
        <v>274</v>
      </c>
      <c r="B22" t="s">
        <v>275</v>
      </c>
      <c r="C22" t="s">
        <v>222</v>
      </c>
      <c r="D22">
        <v>5212.47</v>
      </c>
    </row>
    <row r="23" spans="1:4">
      <c r="A23" t="s">
        <v>276</v>
      </c>
      <c r="B23" t="s">
        <v>277</v>
      </c>
      <c r="C23" t="s">
        <v>222</v>
      </c>
      <c r="D23">
        <v>9737.02</v>
      </c>
    </row>
    <row r="24" spans="1:4">
      <c r="A24" t="s">
        <v>278</v>
      </c>
      <c r="B24" t="s">
        <v>279</v>
      </c>
      <c r="C24" t="s">
        <v>222</v>
      </c>
      <c r="D24">
        <v>15552.43</v>
      </c>
    </row>
    <row r="25" spans="1:4">
      <c r="A25" t="s">
        <v>280</v>
      </c>
      <c r="B25" t="s">
        <v>281</v>
      </c>
      <c r="C25" t="s">
        <v>222</v>
      </c>
      <c r="D25">
        <v>4306.55</v>
      </c>
    </row>
    <row r="26" spans="1:4">
      <c r="A26" t="s">
        <v>282</v>
      </c>
      <c r="B26" t="s">
        <v>283</v>
      </c>
      <c r="C26" t="s">
        <v>222</v>
      </c>
      <c r="D26">
        <v>5742.07</v>
      </c>
    </row>
    <row r="27" spans="1:4">
      <c r="A27" t="s">
        <v>284</v>
      </c>
      <c r="B27" t="s">
        <v>285</v>
      </c>
      <c r="C27" t="s">
        <v>222</v>
      </c>
      <c r="D27">
        <v>9853.56</v>
      </c>
    </row>
    <row r="28" spans="1:4">
      <c r="A28" t="s">
        <v>286</v>
      </c>
      <c r="B28" t="s">
        <v>287</v>
      </c>
      <c r="C28" t="s">
        <v>222</v>
      </c>
      <c r="D28">
        <v>11067</v>
      </c>
    </row>
    <row r="29" spans="1:4">
      <c r="A29" t="s">
        <v>288</v>
      </c>
      <c r="B29" t="s">
        <v>289</v>
      </c>
      <c r="C29" t="s">
        <v>222</v>
      </c>
      <c r="D29">
        <v>12027.17</v>
      </c>
    </row>
    <row r="30" spans="1:4">
      <c r="A30" t="s">
        <v>290</v>
      </c>
      <c r="B30" t="s">
        <v>291</v>
      </c>
      <c r="C30" t="s">
        <v>222</v>
      </c>
      <c r="D30">
        <v>12987.35</v>
      </c>
    </row>
    <row r="31" spans="1:4">
      <c r="A31" t="s">
        <v>292</v>
      </c>
      <c r="B31" t="s">
        <v>293</v>
      </c>
      <c r="C31" t="s">
        <v>222</v>
      </c>
      <c r="D31">
        <v>11067</v>
      </c>
    </row>
    <row r="32" spans="1:4">
      <c r="A32" t="s">
        <v>294</v>
      </c>
      <c r="B32" t="s">
        <v>295</v>
      </c>
      <c r="C32" t="s">
        <v>222</v>
      </c>
      <c r="D32">
        <v>11113.77</v>
      </c>
    </row>
    <row r="33" spans="1:4">
      <c r="A33" t="s">
        <v>296</v>
      </c>
      <c r="B33" t="s">
        <v>297</v>
      </c>
      <c r="C33" t="s">
        <v>222</v>
      </c>
      <c r="D33">
        <v>13306.5</v>
      </c>
    </row>
    <row r="34" spans="1:4">
      <c r="A34" t="s">
        <v>298</v>
      </c>
      <c r="B34" t="s">
        <v>299</v>
      </c>
      <c r="C34" t="s">
        <v>222</v>
      </c>
      <c r="D34">
        <v>20421.759999999998</v>
      </c>
    </row>
    <row r="35" spans="1:4">
      <c r="A35" t="s">
        <v>300</v>
      </c>
      <c r="B35" t="s">
        <v>301</v>
      </c>
      <c r="C35" t="s">
        <v>222</v>
      </c>
      <c r="D35">
        <v>17018.13</v>
      </c>
    </row>
    <row r="36" spans="1:4">
      <c r="A36" t="s">
        <v>302</v>
      </c>
      <c r="B36" t="s">
        <v>303</v>
      </c>
      <c r="C36" t="s">
        <v>222</v>
      </c>
      <c r="D36">
        <v>11067</v>
      </c>
    </row>
    <row r="37" spans="1:4">
      <c r="A37" t="s">
        <v>304</v>
      </c>
      <c r="B37" t="s">
        <v>305</v>
      </c>
      <c r="C37" t="s">
        <v>222</v>
      </c>
      <c r="D37">
        <v>11199.09</v>
      </c>
    </row>
    <row r="38" spans="1:4">
      <c r="A38" t="s">
        <v>306</v>
      </c>
      <c r="B38" t="s">
        <v>307</v>
      </c>
      <c r="C38" t="s">
        <v>222</v>
      </c>
      <c r="D38">
        <v>12672.11</v>
      </c>
    </row>
    <row r="39" spans="1:4">
      <c r="A39" t="s">
        <v>308</v>
      </c>
      <c r="B39" t="s">
        <v>309</v>
      </c>
      <c r="C39" t="s">
        <v>222</v>
      </c>
      <c r="D39">
        <v>11067</v>
      </c>
    </row>
    <row r="40" spans="1:4">
      <c r="A40" t="s">
        <v>310</v>
      </c>
      <c r="B40" t="s">
        <v>311</v>
      </c>
      <c r="C40" t="s">
        <v>222</v>
      </c>
      <c r="D40">
        <v>11469.24</v>
      </c>
    </row>
    <row r="41" spans="1:4">
      <c r="A41" t="s">
        <v>312</v>
      </c>
      <c r="B41" t="s">
        <v>313</v>
      </c>
      <c r="C41" t="s">
        <v>222</v>
      </c>
      <c r="D41">
        <v>14672.91</v>
      </c>
    </row>
    <row r="42" spans="1:4">
      <c r="A42" t="s">
        <v>314</v>
      </c>
      <c r="B42" t="s">
        <v>315</v>
      </c>
      <c r="C42" t="s">
        <v>222</v>
      </c>
      <c r="D42">
        <v>11067</v>
      </c>
    </row>
    <row r="43" spans="1:4">
      <c r="A43" t="s">
        <v>316</v>
      </c>
      <c r="B43" t="s">
        <v>317</v>
      </c>
      <c r="C43" t="s">
        <v>222</v>
      </c>
      <c r="D43">
        <v>11199.11</v>
      </c>
    </row>
    <row r="44" spans="1:4">
      <c r="A44" t="s">
        <v>318</v>
      </c>
      <c r="B44" t="s">
        <v>319</v>
      </c>
      <c r="C44" t="s">
        <v>222</v>
      </c>
      <c r="D44">
        <v>12672.11</v>
      </c>
    </row>
    <row r="45" spans="1:4">
      <c r="A45" t="s">
        <v>320</v>
      </c>
      <c r="B45" t="s">
        <v>321</v>
      </c>
      <c r="C45" t="s">
        <v>222</v>
      </c>
      <c r="D45">
        <v>10004.5</v>
      </c>
    </row>
    <row r="46" spans="1:4">
      <c r="A46" t="s">
        <v>322</v>
      </c>
      <c r="B46" t="s">
        <v>323</v>
      </c>
      <c r="C46" t="s">
        <v>222</v>
      </c>
      <c r="D46">
        <v>10526.36</v>
      </c>
    </row>
    <row r="47" spans="1:4">
      <c r="A47" t="s">
        <v>324</v>
      </c>
      <c r="B47" t="s">
        <v>325</v>
      </c>
      <c r="C47" t="s">
        <v>222</v>
      </c>
      <c r="D47">
        <v>14001.61</v>
      </c>
    </row>
    <row r="48" spans="1:4">
      <c r="A48" t="s">
        <v>326</v>
      </c>
      <c r="B48" t="s">
        <v>327</v>
      </c>
      <c r="C48" t="s">
        <v>222</v>
      </c>
      <c r="D48">
        <v>2682.71</v>
      </c>
    </row>
    <row r="49" spans="1:4">
      <c r="A49" t="s">
        <v>328</v>
      </c>
      <c r="B49" t="s">
        <v>329</v>
      </c>
      <c r="C49" t="s">
        <v>222</v>
      </c>
      <c r="D49">
        <v>3576.94</v>
      </c>
    </row>
    <row r="50" spans="1:4">
      <c r="A50" t="s">
        <v>330</v>
      </c>
      <c r="B50" t="s">
        <v>331</v>
      </c>
      <c r="C50" t="s">
        <v>222</v>
      </c>
      <c r="D50">
        <v>6931.43</v>
      </c>
    </row>
    <row r="51" spans="1:4">
      <c r="A51" t="s">
        <v>332</v>
      </c>
      <c r="B51" t="s">
        <v>333</v>
      </c>
      <c r="C51" t="s">
        <v>222</v>
      </c>
      <c r="D51">
        <v>2146.23</v>
      </c>
    </row>
    <row r="52" spans="1:4">
      <c r="A52" t="s">
        <v>334</v>
      </c>
      <c r="B52" t="s">
        <v>335</v>
      </c>
      <c r="C52" t="s">
        <v>222</v>
      </c>
      <c r="D52">
        <v>11067</v>
      </c>
    </row>
    <row r="53" spans="1:4">
      <c r="A53" t="s">
        <v>336</v>
      </c>
      <c r="B53" t="s">
        <v>337</v>
      </c>
      <c r="C53" t="s">
        <v>222</v>
      </c>
      <c r="D53">
        <v>4696.66</v>
      </c>
    </row>
    <row r="54" spans="1:4">
      <c r="A54" t="s">
        <v>338</v>
      </c>
      <c r="B54" t="s">
        <v>339</v>
      </c>
      <c r="C54" t="s">
        <v>222</v>
      </c>
      <c r="D54">
        <v>6262.21</v>
      </c>
    </row>
    <row r="55" spans="1:4">
      <c r="A55" t="s">
        <v>340</v>
      </c>
      <c r="B55" t="s">
        <v>341</v>
      </c>
      <c r="C55" t="s">
        <v>222</v>
      </c>
      <c r="D55">
        <v>10569.08</v>
      </c>
    </row>
    <row r="56" spans="1:4">
      <c r="A56" t="s">
        <v>342</v>
      </c>
      <c r="B56" t="s">
        <v>343</v>
      </c>
      <c r="C56" t="s">
        <v>222</v>
      </c>
      <c r="D56">
        <v>2096.81</v>
      </c>
    </row>
    <row r="57" spans="1:4">
      <c r="A57" t="s">
        <v>344</v>
      </c>
      <c r="B57" t="s">
        <v>345</v>
      </c>
      <c r="C57" t="s">
        <v>222</v>
      </c>
      <c r="D57">
        <v>1918.44</v>
      </c>
    </row>
    <row r="58" spans="1:4">
      <c r="A58" t="s">
        <v>346</v>
      </c>
      <c r="B58" t="s">
        <v>347</v>
      </c>
      <c r="C58" t="s">
        <v>222</v>
      </c>
      <c r="D58">
        <v>4509.57</v>
      </c>
    </row>
    <row r="59" spans="1:4">
      <c r="A59" t="s">
        <v>348</v>
      </c>
      <c r="B59" t="s">
        <v>349</v>
      </c>
      <c r="C59" t="s">
        <v>222</v>
      </c>
      <c r="D59">
        <v>6012.77</v>
      </c>
    </row>
    <row r="60" spans="1:4">
      <c r="A60" t="s">
        <v>350</v>
      </c>
      <c r="B60" t="s">
        <v>351</v>
      </c>
      <c r="C60" t="s">
        <v>222</v>
      </c>
      <c r="D60">
        <v>9797.51</v>
      </c>
    </row>
    <row r="61" spans="1:4">
      <c r="A61" t="s">
        <v>352</v>
      </c>
      <c r="B61" t="s">
        <v>353</v>
      </c>
      <c r="C61" t="s">
        <v>222</v>
      </c>
      <c r="D61">
        <v>2605.46</v>
      </c>
    </row>
    <row r="62" spans="1:4">
      <c r="A62" t="s">
        <v>354</v>
      </c>
      <c r="B62" t="s">
        <v>355</v>
      </c>
      <c r="C62" t="s">
        <v>222</v>
      </c>
      <c r="D62">
        <v>3473.94</v>
      </c>
    </row>
    <row r="63" spans="1:4">
      <c r="A63" t="s">
        <v>356</v>
      </c>
      <c r="B63" t="s">
        <v>357</v>
      </c>
      <c r="C63" t="s">
        <v>222</v>
      </c>
      <c r="D63">
        <v>5794.12</v>
      </c>
    </row>
    <row r="64" spans="1:4">
      <c r="A64" t="s">
        <v>358</v>
      </c>
      <c r="B64" t="s">
        <v>359</v>
      </c>
      <c r="C64" t="s">
        <v>222</v>
      </c>
      <c r="D64">
        <v>2335.81</v>
      </c>
    </row>
    <row r="65" spans="1:4">
      <c r="A65" t="s">
        <v>360</v>
      </c>
      <c r="B65" t="s">
        <v>361</v>
      </c>
      <c r="C65" t="s">
        <v>222</v>
      </c>
      <c r="D65">
        <v>1843.72</v>
      </c>
    </row>
    <row r="66" spans="1:4">
      <c r="A66" t="s">
        <v>362</v>
      </c>
      <c r="B66" t="s">
        <v>363</v>
      </c>
      <c r="C66" t="s">
        <v>222</v>
      </c>
      <c r="D66">
        <v>2751.31</v>
      </c>
    </row>
    <row r="67" spans="1:4">
      <c r="A67" t="s">
        <v>364</v>
      </c>
      <c r="B67" t="s">
        <v>365</v>
      </c>
      <c r="C67" t="s">
        <v>222</v>
      </c>
      <c r="D67">
        <v>3091.07</v>
      </c>
    </row>
    <row r="68" spans="1:4">
      <c r="A68" t="s">
        <v>366</v>
      </c>
      <c r="B68" t="s">
        <v>367</v>
      </c>
      <c r="C68" t="s">
        <v>222</v>
      </c>
      <c r="D68">
        <v>4293.3999999999996</v>
      </c>
    </row>
    <row r="69" spans="1:4">
      <c r="A69" t="s">
        <v>368</v>
      </c>
      <c r="B69" t="s">
        <v>369</v>
      </c>
      <c r="C69" t="s">
        <v>222</v>
      </c>
      <c r="D69">
        <v>2522.7600000000002</v>
      </c>
    </row>
    <row r="70" spans="1:4">
      <c r="A70" t="s">
        <v>370</v>
      </c>
      <c r="B70" t="s">
        <v>371</v>
      </c>
      <c r="C70" t="s">
        <v>222</v>
      </c>
      <c r="D70">
        <v>3610.93</v>
      </c>
    </row>
    <row r="71" spans="1:4">
      <c r="A71" t="s">
        <v>372</v>
      </c>
      <c r="B71" t="s">
        <v>373</v>
      </c>
      <c r="C71" t="s">
        <v>222</v>
      </c>
      <c r="D71">
        <v>2323.3000000000002</v>
      </c>
    </row>
    <row r="72" spans="1:4">
      <c r="A72" t="s">
        <v>374</v>
      </c>
      <c r="B72" t="s">
        <v>375</v>
      </c>
      <c r="C72" t="s">
        <v>222</v>
      </c>
      <c r="D72">
        <v>2018.26</v>
      </c>
    </row>
    <row r="73" spans="1:4">
      <c r="A73" t="s">
        <v>376</v>
      </c>
      <c r="B73" t="s">
        <v>377</v>
      </c>
      <c r="C73" t="s">
        <v>222</v>
      </c>
      <c r="D73">
        <v>2691.02</v>
      </c>
    </row>
    <row r="74" spans="1:4">
      <c r="A74" t="s">
        <v>378</v>
      </c>
      <c r="B74" t="s">
        <v>379</v>
      </c>
      <c r="C74" t="s">
        <v>222</v>
      </c>
      <c r="D74">
        <v>4219.38</v>
      </c>
    </row>
    <row r="75" spans="1:4">
      <c r="A75" t="s">
        <v>380</v>
      </c>
      <c r="B75" t="s">
        <v>381</v>
      </c>
      <c r="C75" t="s">
        <v>222</v>
      </c>
      <c r="D75">
        <v>3097.97</v>
      </c>
    </row>
    <row r="76" spans="1:4">
      <c r="A76" t="s">
        <v>382</v>
      </c>
      <c r="B76" t="s">
        <v>383</v>
      </c>
      <c r="C76" t="s">
        <v>222</v>
      </c>
      <c r="D76">
        <v>4130.62</v>
      </c>
    </row>
    <row r="77" spans="1:4">
      <c r="A77" t="s">
        <v>384</v>
      </c>
      <c r="B77" t="s">
        <v>385</v>
      </c>
      <c r="C77" t="s">
        <v>222</v>
      </c>
      <c r="D77">
        <v>7233.66</v>
      </c>
    </row>
    <row r="78" spans="1:4">
      <c r="A78" t="s">
        <v>386</v>
      </c>
      <c r="B78" t="s">
        <v>387</v>
      </c>
      <c r="C78" t="s">
        <v>222</v>
      </c>
      <c r="D78">
        <v>11067</v>
      </c>
    </row>
    <row r="79" spans="1:4">
      <c r="A79" t="s">
        <v>388</v>
      </c>
      <c r="B79" t="s">
        <v>389</v>
      </c>
      <c r="C79" t="s">
        <v>222</v>
      </c>
      <c r="D79">
        <v>11198.11</v>
      </c>
    </row>
    <row r="80" spans="1:4">
      <c r="A80" t="s">
        <v>390</v>
      </c>
      <c r="B80" t="s">
        <v>391</v>
      </c>
      <c r="C80" t="s">
        <v>222</v>
      </c>
      <c r="D80">
        <v>12047.23</v>
      </c>
    </row>
    <row r="81" spans="1:4">
      <c r="A81" t="s">
        <v>392</v>
      </c>
      <c r="B81" t="s">
        <v>393</v>
      </c>
      <c r="C81" t="s">
        <v>222</v>
      </c>
      <c r="D81">
        <v>3351.22</v>
      </c>
    </row>
    <row r="82" spans="1:4">
      <c r="A82" t="s">
        <v>394</v>
      </c>
      <c r="B82" t="s">
        <v>395</v>
      </c>
      <c r="C82" t="s">
        <v>222</v>
      </c>
      <c r="D82">
        <v>4468.29</v>
      </c>
    </row>
    <row r="83" spans="1:4">
      <c r="A83" t="s">
        <v>396</v>
      </c>
      <c r="B83" t="s">
        <v>397</v>
      </c>
      <c r="C83" t="s">
        <v>222</v>
      </c>
      <c r="D83">
        <v>8514.33</v>
      </c>
    </row>
    <row r="84" spans="1:4">
      <c r="A84" t="s">
        <v>398</v>
      </c>
      <c r="B84" t="s">
        <v>399</v>
      </c>
      <c r="C84" t="s">
        <v>222</v>
      </c>
      <c r="D84">
        <v>3165.46</v>
      </c>
    </row>
    <row r="85" spans="1:4">
      <c r="A85" t="s">
        <v>400</v>
      </c>
      <c r="B85" t="s">
        <v>401</v>
      </c>
      <c r="C85" t="s">
        <v>222</v>
      </c>
      <c r="D85">
        <v>4220.6099999999997</v>
      </c>
    </row>
    <row r="86" spans="1:4">
      <c r="A86" t="s">
        <v>402</v>
      </c>
      <c r="B86" t="s">
        <v>403</v>
      </c>
      <c r="C86" t="s">
        <v>222</v>
      </c>
      <c r="D86">
        <v>6078.95</v>
      </c>
    </row>
    <row r="87" spans="1:4">
      <c r="A87" t="s">
        <v>404</v>
      </c>
      <c r="B87" t="s">
        <v>405</v>
      </c>
      <c r="C87" t="s">
        <v>222</v>
      </c>
      <c r="D87">
        <v>3085.16</v>
      </c>
    </row>
    <row r="88" spans="1:4">
      <c r="A88" t="s">
        <v>406</v>
      </c>
      <c r="B88" t="s">
        <v>407</v>
      </c>
      <c r="C88" t="s">
        <v>222</v>
      </c>
      <c r="D88">
        <v>4113.55</v>
      </c>
    </row>
    <row r="89" spans="1:4">
      <c r="A89" t="s">
        <v>408</v>
      </c>
      <c r="B89" t="s">
        <v>409</v>
      </c>
      <c r="C89" t="s">
        <v>222</v>
      </c>
      <c r="D89">
        <v>5832.14</v>
      </c>
    </row>
    <row r="90" spans="1:4">
      <c r="A90" t="s">
        <v>410</v>
      </c>
      <c r="B90" t="s">
        <v>411</v>
      </c>
      <c r="C90" t="s">
        <v>222</v>
      </c>
      <c r="D90">
        <v>3325.64</v>
      </c>
    </row>
    <row r="91" spans="1:4">
      <c r="A91" t="s">
        <v>412</v>
      </c>
      <c r="B91" t="s">
        <v>413</v>
      </c>
      <c r="C91" t="s">
        <v>222</v>
      </c>
      <c r="D91">
        <v>4434.18</v>
      </c>
    </row>
    <row r="92" spans="1:4">
      <c r="A92" t="s">
        <v>414</v>
      </c>
      <c r="B92" t="s">
        <v>415</v>
      </c>
      <c r="C92" t="s">
        <v>222</v>
      </c>
      <c r="D92">
        <v>7403.84</v>
      </c>
    </row>
    <row r="93" spans="1:4">
      <c r="A93" t="s">
        <v>416</v>
      </c>
      <c r="B93" t="s">
        <v>417</v>
      </c>
      <c r="C93" t="s">
        <v>222</v>
      </c>
      <c r="D93">
        <v>3141.84</v>
      </c>
    </row>
    <row r="94" spans="1:4">
      <c r="A94" t="s">
        <v>418</v>
      </c>
      <c r="B94" t="s">
        <v>419</v>
      </c>
      <c r="C94" t="s">
        <v>222</v>
      </c>
      <c r="D94">
        <v>4189.13</v>
      </c>
    </row>
    <row r="95" spans="1:4">
      <c r="A95" t="s">
        <v>420</v>
      </c>
      <c r="B95" t="s">
        <v>421</v>
      </c>
      <c r="C95" t="s">
        <v>222</v>
      </c>
      <c r="D95">
        <v>6069.84</v>
      </c>
    </row>
    <row r="96" spans="1:4">
      <c r="A96" t="s">
        <v>422</v>
      </c>
      <c r="B96" t="s">
        <v>423</v>
      </c>
      <c r="C96" t="s">
        <v>222</v>
      </c>
      <c r="D96">
        <v>3782.76</v>
      </c>
    </row>
    <row r="97" spans="1:4">
      <c r="A97" t="s">
        <v>424</v>
      </c>
      <c r="B97" t="s">
        <v>425</v>
      </c>
      <c r="C97" t="s">
        <v>222</v>
      </c>
      <c r="D97">
        <v>5043.67</v>
      </c>
    </row>
    <row r="98" spans="1:4">
      <c r="A98" t="s">
        <v>426</v>
      </c>
      <c r="B98" t="s">
        <v>427</v>
      </c>
      <c r="C98" t="s">
        <v>222</v>
      </c>
      <c r="D98">
        <v>7915.13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8" tint="-0.249977111117893"/>
    <pageSetUpPr fitToPage="1"/>
  </sheetPr>
  <dimension ref="A1:H27"/>
  <sheetViews>
    <sheetView showGridLines="0" view="pageBreakPreview" topLeftCell="A6" zoomScale="130" zoomScaleSheetLayoutView="130" workbookViewId="0">
      <selection activeCell="E21" sqref="E21"/>
    </sheetView>
  </sheetViews>
  <sheetFormatPr defaultColWidth="9.1796875" defaultRowHeight="15.5"/>
  <cols>
    <col min="1" max="1" width="13.7265625" style="81" customWidth="1"/>
    <col min="2" max="2" width="58.54296875" style="81" bestFit="1" customWidth="1"/>
    <col min="3" max="3" width="10.453125" style="82" bestFit="1" customWidth="1"/>
    <col min="4" max="4" width="8.7265625" style="83" bestFit="1" customWidth="1"/>
    <col min="5" max="5" width="12.26953125" style="81" customWidth="1"/>
    <col min="6" max="6" width="9.1796875" style="81"/>
    <col min="7" max="7" width="13.54296875" style="81" customWidth="1"/>
    <col min="8" max="16384" width="9.1796875" style="81"/>
  </cols>
  <sheetData>
    <row r="1" spans="1:7" ht="20.149999999999999" customHeight="1">
      <c r="A1" s="507" t="e">
        <f>#REF!</f>
        <v>#REF!</v>
      </c>
      <c r="B1" s="507"/>
      <c r="C1" s="507"/>
      <c r="D1" s="507"/>
      <c r="E1" s="507"/>
      <c r="F1" s="507"/>
      <c r="G1" s="507"/>
    </row>
    <row r="2" spans="1:7" ht="20.149999999999999" customHeight="1">
      <c r="A2" s="507"/>
      <c r="B2" s="507"/>
      <c r="C2" s="507"/>
      <c r="D2" s="507"/>
      <c r="E2" s="507"/>
      <c r="F2" s="507"/>
      <c r="G2" s="507"/>
    </row>
    <row r="3" spans="1:7" ht="20.149999999999999" customHeight="1">
      <c r="A3" s="52"/>
      <c r="B3" s="52"/>
      <c r="C3" s="72"/>
      <c r="D3" s="72"/>
      <c r="E3" s="72"/>
    </row>
    <row r="4" spans="1:7" ht="20.149999999999999" customHeight="1">
      <c r="A4" s="77" t="s">
        <v>428</v>
      </c>
      <c r="B4" s="77"/>
      <c r="C4" s="53"/>
      <c r="D4" s="78"/>
      <c r="E4" s="78"/>
      <c r="F4" s="79" t="s">
        <v>140</v>
      </c>
      <c r="G4" s="63" t="str">
        <f>'Dados Básicos do município'!H4</f>
        <v>Inserir a data</v>
      </c>
    </row>
    <row r="5" spans="1:7" ht="20.149999999999999" customHeight="1">
      <c r="A5" s="77" t="s">
        <v>141</v>
      </c>
      <c r="B5" s="80" t="str">
        <f>'Dados Básicos do município'!B5</f>
        <v>CBH-DOCE</v>
      </c>
      <c r="C5" s="53"/>
      <c r="D5" s="78"/>
      <c r="E5" s="78"/>
    </row>
    <row r="6" spans="1:7" ht="20.149999999999999" customHeight="1">
      <c r="A6" s="77" t="s">
        <v>142</v>
      </c>
      <c r="B6" s="80" t="str">
        <f>'Dados Básicos do município'!B6</f>
        <v>Rio Piracicaba/Minas Gerais</v>
      </c>
      <c r="C6" s="53"/>
      <c r="D6" s="78"/>
    </row>
    <row r="7" spans="1:7" ht="15" customHeight="1">
      <c r="A7" s="77"/>
      <c r="B7" s="77"/>
      <c r="C7" s="53"/>
      <c r="D7" s="78"/>
      <c r="E7" s="78"/>
    </row>
    <row r="8" spans="1:7" ht="15" customHeight="1">
      <c r="A8" s="508" t="s">
        <v>429</v>
      </c>
      <c r="B8" s="508"/>
      <c r="C8" s="508"/>
      <c r="D8" s="508"/>
      <c r="E8" s="508"/>
      <c r="F8" s="508"/>
      <c r="G8" s="508"/>
    </row>
    <row r="9" spans="1:7" ht="15" customHeight="1">
      <c r="A9" s="508"/>
      <c r="B9" s="508"/>
      <c r="C9" s="508"/>
      <c r="D9" s="508"/>
      <c r="E9" s="508"/>
      <c r="F9" s="508"/>
      <c r="G9" s="508"/>
    </row>
    <row r="10" spans="1:7" ht="15" customHeight="1">
      <c r="A10" s="77"/>
      <c r="B10" s="77"/>
      <c r="C10" s="53"/>
      <c r="D10" s="78"/>
      <c r="E10" s="78"/>
    </row>
    <row r="11" spans="1:7" ht="20.149999999999999" customHeight="1">
      <c r="A11" s="506" t="s">
        <v>430</v>
      </c>
      <c r="B11" s="506"/>
      <c r="C11" s="506"/>
      <c r="D11" s="101"/>
      <c r="E11" s="102"/>
      <c r="F11" s="102"/>
      <c r="G11" s="102"/>
    </row>
    <row r="12" spans="1:7" ht="20.149999999999999" customHeight="1">
      <c r="A12" s="164" t="s">
        <v>431</v>
      </c>
      <c r="B12" s="164"/>
      <c r="C12" s="164"/>
      <c r="D12" s="165"/>
      <c r="E12" s="166"/>
      <c r="F12" s="445" t="s">
        <v>432</v>
      </c>
      <c r="G12" s="446"/>
    </row>
    <row r="13" spans="1:7" ht="20.149999999999999" customHeight="1">
      <c r="A13" s="164" t="s">
        <v>433</v>
      </c>
      <c r="B13" s="164"/>
      <c r="C13" s="164"/>
      <c r="D13" s="165"/>
      <c r="E13" s="166"/>
      <c r="F13" s="445" t="s">
        <v>434</v>
      </c>
      <c r="G13" s="446"/>
    </row>
    <row r="14" spans="1:7" ht="20.149999999999999" customHeight="1">
      <c r="A14" s="169" t="s">
        <v>435</v>
      </c>
      <c r="B14" s="169"/>
      <c r="C14" s="169"/>
      <c r="D14" s="165"/>
      <c r="E14" s="169"/>
      <c r="F14" s="445" t="s">
        <v>436</v>
      </c>
      <c r="G14" s="446"/>
    </row>
    <row r="15" spans="1:7" ht="20.149999999999999" customHeight="1">
      <c r="A15" s="169" t="s">
        <v>437</v>
      </c>
      <c r="B15" s="169"/>
      <c r="C15" s="169"/>
      <c r="D15" s="165"/>
      <c r="E15" s="169"/>
      <c r="F15" s="167"/>
      <c r="G15" s="446"/>
    </row>
    <row r="16" spans="1:7" ht="20.149999999999999" customHeight="1">
      <c r="A16" s="169" t="s">
        <v>438</v>
      </c>
      <c r="B16" s="169"/>
      <c r="C16" s="169"/>
      <c r="D16" s="165"/>
      <c r="E16" s="169"/>
      <c r="F16" s="167"/>
      <c r="G16" s="168">
        <f>(1/(1-(E18+E19+E20))-1)</f>
        <v>0</v>
      </c>
    </row>
    <row r="17" spans="1:8" ht="20.149999999999999" customHeight="1">
      <c r="A17" s="170" t="s">
        <v>439</v>
      </c>
      <c r="B17" s="170"/>
      <c r="C17" s="170"/>
      <c r="D17" s="165"/>
      <c r="E17" s="164"/>
      <c r="F17" s="167"/>
      <c r="G17" s="168"/>
    </row>
    <row r="18" spans="1:8" ht="20.149999999999999" customHeight="1">
      <c r="A18" s="164" t="s">
        <v>440</v>
      </c>
      <c r="B18" s="164"/>
      <c r="C18" s="169"/>
      <c r="D18" s="165"/>
      <c r="E18" s="447"/>
      <c r="F18" s="167"/>
      <c r="G18" s="171"/>
    </row>
    <row r="19" spans="1:8" ht="20.149999999999999" customHeight="1">
      <c r="A19" s="164" t="s">
        <v>441</v>
      </c>
      <c r="B19" s="164"/>
      <c r="C19" s="169"/>
      <c r="D19" s="165"/>
      <c r="E19" s="447"/>
      <c r="F19" s="167"/>
      <c r="G19" s="171"/>
    </row>
    <row r="20" spans="1:8" ht="20.149999999999999" customHeight="1">
      <c r="A20" s="164" t="s">
        <v>442</v>
      </c>
      <c r="B20" s="164"/>
      <c r="C20" s="169"/>
      <c r="D20" s="165"/>
      <c r="E20" s="447"/>
      <c r="F20" s="167"/>
      <c r="G20" s="171"/>
    </row>
    <row r="21" spans="1:8" ht="3" customHeight="1">
      <c r="A21" s="103"/>
      <c r="B21" s="104"/>
      <c r="C21" s="105"/>
      <c r="D21" s="106"/>
      <c r="E21" s="107"/>
      <c r="F21" s="108"/>
      <c r="G21" s="109"/>
    </row>
    <row r="22" spans="1:8" ht="20.149999999999999" customHeight="1">
      <c r="A22" s="110" t="s">
        <v>443</v>
      </c>
      <c r="B22" s="111" t="s">
        <v>444</v>
      </c>
      <c r="C22" s="112" t="s">
        <v>445</v>
      </c>
      <c r="D22" s="113"/>
      <c r="E22" s="114"/>
      <c r="F22" s="115"/>
      <c r="G22" s="116">
        <f>(1+G12+G14)*(1+G15)*(1+G16)</f>
        <v>1</v>
      </c>
    </row>
    <row r="23" spans="1:8" ht="20.149999999999999" customHeight="1">
      <c r="A23" s="110" t="s">
        <v>446</v>
      </c>
      <c r="B23" s="111" t="s">
        <v>447</v>
      </c>
      <c r="C23" s="112" t="s">
        <v>448</v>
      </c>
      <c r="D23" s="113"/>
      <c r="E23" s="114"/>
      <c r="F23" s="115"/>
      <c r="G23" s="116">
        <f>(1+G13+G14)*(1+G15)*(1+G16)</f>
        <v>1</v>
      </c>
    </row>
    <row r="24" spans="1:8" ht="20.149999999999999" customHeight="1">
      <c r="A24" s="110" t="s">
        <v>449</v>
      </c>
      <c r="B24" s="111" t="s">
        <v>450</v>
      </c>
      <c r="C24" s="112" t="s">
        <v>451</v>
      </c>
      <c r="D24" s="113"/>
      <c r="E24" s="114"/>
      <c r="F24" s="115"/>
      <c r="G24" s="116">
        <f>(1+G14)*(1+G15)*(1+G16)</f>
        <v>1</v>
      </c>
    </row>
    <row r="25" spans="1:8" ht="20.149999999999999" customHeight="1">
      <c r="A25" s="110" t="s">
        <v>452</v>
      </c>
      <c r="B25" s="111" t="s">
        <v>453</v>
      </c>
      <c r="C25" s="112" t="s">
        <v>454</v>
      </c>
      <c r="D25" s="113"/>
      <c r="E25" s="114"/>
      <c r="F25" s="115"/>
      <c r="G25" s="116">
        <f>(1+G15)*(1+G16)</f>
        <v>1</v>
      </c>
    </row>
    <row r="26" spans="1:8" ht="51" customHeight="1">
      <c r="A26" s="509"/>
      <c r="B26" s="510"/>
      <c r="C26" s="510"/>
      <c r="D26" s="510"/>
      <c r="E26" s="510"/>
      <c r="F26" s="510"/>
      <c r="G26" s="510"/>
    </row>
    <row r="27" spans="1:8">
      <c r="H27" s="310"/>
    </row>
  </sheetData>
  <mergeCells count="4">
    <mergeCell ref="A11:C11"/>
    <mergeCell ref="A1:G2"/>
    <mergeCell ref="A8:G9"/>
    <mergeCell ref="A26:G2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-0.249977111117893"/>
    <pageSetUpPr fitToPage="1"/>
  </sheetPr>
  <dimension ref="A1:M56"/>
  <sheetViews>
    <sheetView showGridLines="0" view="pageBreakPreview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2" width="11.26953125" style="78" customWidth="1"/>
    <col min="3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455</v>
      </c>
      <c r="C1" s="80" t="s">
        <v>456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Custos!E13</f>
        <v>preencher</v>
      </c>
      <c r="C9" s="306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9.5868597987140056</v>
      </c>
      <c r="I9" s="175">
        <f>H9*F9</f>
        <v>0</v>
      </c>
      <c r="J9" s="175">
        <f>I9*K!$G$23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Custos!E14</f>
        <v>preencher</v>
      </c>
      <c r="C10" s="30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6.3912398658093377</v>
      </c>
      <c r="I10" s="175">
        <f>H10*F10</f>
        <v>0</v>
      </c>
      <c r="J10" s="175">
        <f>I10*K!$G$23</f>
        <v>0</v>
      </c>
      <c r="K10" s="185" t="str">
        <f t="shared" ref="K10:K11" si="0">IF(J10=0,"",J10/$J$47)</f>
        <v/>
      </c>
      <c r="M10" s="91"/>
    </row>
    <row r="11" spans="1:13" s="90" customFormat="1" ht="16.149999999999999" customHeight="1">
      <c r="A11" s="178" t="s">
        <v>467</v>
      </c>
      <c r="B11" s="172" t="str">
        <f>Custos!E15</f>
        <v>preencher</v>
      </c>
      <c r="C11" s="30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15.978099664523343</v>
      </c>
      <c r="I11" s="175">
        <f>H11*F11</f>
        <v>0</v>
      </c>
      <c r="J11" s="175">
        <f>I11*K!$G$23</f>
        <v>0</v>
      </c>
      <c r="K11" s="185" t="str">
        <f t="shared" si="0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Custos!E20</f>
        <v>preencher</v>
      </c>
      <c r="C16" s="306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0</v>
      </c>
      <c r="I16" s="175">
        <f>H16*F16</f>
        <v>0</v>
      </c>
      <c r="J16" s="175">
        <f>(I16*K!$G$23)</f>
        <v>0</v>
      </c>
      <c r="K16" s="184" t="str">
        <f t="shared" ref="K16:K18" si="1">IF(J16=0,"",J16/$J$47)</f>
        <v/>
      </c>
    </row>
    <row r="17" spans="1:11" s="90" customFormat="1" ht="16.149999999999999" customHeight="1">
      <c r="A17" s="178" t="s">
        <v>202</v>
      </c>
      <c r="B17" s="172" t="str">
        <f>Custos!E21</f>
        <v>preencher</v>
      </c>
      <c r="C17" s="306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0</v>
      </c>
      <c r="I17" s="175">
        <f>H17*F17</f>
        <v>0</v>
      </c>
      <c r="J17" s="175">
        <f>(I17*K!$G$23)</f>
        <v>0</v>
      </c>
      <c r="K17" s="184" t="str">
        <f t="shared" si="1"/>
        <v/>
      </c>
    </row>
    <row r="18" spans="1:11" s="90" customFormat="1" ht="16.149999999999999" customHeight="1">
      <c r="A18" s="178" t="s">
        <v>467</v>
      </c>
      <c r="B18" s="172" t="str">
        <f>Custos!E22</f>
        <v>preencher</v>
      </c>
      <c r="C18" s="306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0</v>
      </c>
      <c r="I18" s="175">
        <f>H18*F18</f>
        <v>0</v>
      </c>
      <c r="J18" s="175">
        <f>(I18*K!$G$23)</f>
        <v>0</v>
      </c>
      <c r="K18" s="184" t="str">
        <f t="shared" si="1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Custos!E33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>H23*F23</f>
        <v>0</v>
      </c>
      <c r="J23" s="175">
        <f>(I23*K!$G$24)</f>
        <v>0</v>
      </c>
      <c r="K23" s="185" t="str">
        <f>IF(J23=0,"",J23/$J$47)</f>
        <v/>
      </c>
    </row>
    <row r="24" spans="1:11" s="90" customFormat="1">
      <c r="A24" s="178" t="s">
        <v>202</v>
      </c>
      <c r="B24" s="178" t="str">
        <f>Custos!E34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>H24*F24</f>
        <v>0</v>
      </c>
      <c r="J24" s="175">
        <f>(I24*K!$G$24)</f>
        <v>0</v>
      </c>
      <c r="K24" s="185" t="str">
        <f t="shared" ref="K24:K25" si="2">IF(J24=0,"",J24/$J$47)</f>
        <v/>
      </c>
    </row>
    <row r="25" spans="1:11" s="90" customFormat="1">
      <c r="A25" s="178" t="s">
        <v>204</v>
      </c>
      <c r="B25" s="178" t="str">
        <f>Custos!E35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>H25*F25</f>
        <v>0</v>
      </c>
      <c r="J25" s="175">
        <f>(I25*K!$G$24)</f>
        <v>0</v>
      </c>
      <c r="K25" s="185" t="str">
        <f t="shared" si="2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SUM(J29:J31)</f>
        <v>0</v>
      </c>
      <c r="K27" s="299">
        <f>SUM(K29:K31)</f>
        <v>0</v>
      </c>
    </row>
    <row r="28" spans="1:11" s="90" customFormat="1">
      <c r="A28" s="178" t="s">
        <v>198</v>
      </c>
      <c r="B28" s="178" t="str">
        <f>Custos!E27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>H28*F28</f>
        <v>0</v>
      </c>
      <c r="J28" s="175">
        <f>(I28*K!$G$24)</f>
        <v>0</v>
      </c>
      <c r="K28" s="185" t="str">
        <f t="shared" ref="K28:K31" si="3">IF(J28=0,"",J28/$J$47)</f>
        <v/>
      </c>
    </row>
    <row r="29" spans="1:11" s="90" customFormat="1" ht="26.5" customHeight="1">
      <c r="A29" s="178" t="s">
        <v>202</v>
      </c>
      <c r="B29" s="178" t="str">
        <f>Custos!E28</f>
        <v>preencher</v>
      </c>
      <c r="C29" s="182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>H29*F29</f>
        <v>0</v>
      </c>
      <c r="J29" s="175">
        <f>(I29*K!$G$24)</f>
        <v>0</v>
      </c>
      <c r="K29" s="184" t="str">
        <f t="shared" si="3"/>
        <v/>
      </c>
    </row>
    <row r="30" spans="1:11" s="90" customFormat="1">
      <c r="A30" s="178" t="s">
        <v>204</v>
      </c>
      <c r="B30" s="178" t="str">
        <f>Custos!E29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>H30*F30</f>
        <v>0</v>
      </c>
      <c r="J30" s="175">
        <f>(I30*K!$G$24)</f>
        <v>0</v>
      </c>
      <c r="K30" s="185" t="str">
        <f t="shared" si="3"/>
        <v/>
      </c>
    </row>
    <row r="31" spans="1:11" s="90" customFormat="1" ht="26.5" customHeight="1">
      <c r="A31" s="178" t="s">
        <v>217</v>
      </c>
      <c r="B31" s="178" t="str">
        <f>Custos!E30</f>
        <v>preencher</v>
      </c>
      <c r="C31" s="182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380">
        <v>0</v>
      </c>
      <c r="I31" s="175">
        <f>H31*F31</f>
        <v>0</v>
      </c>
      <c r="J31" s="175">
        <f>(I31*K!$G$24)</f>
        <v>0</v>
      </c>
      <c r="K31" s="185" t="str">
        <f t="shared" si="3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3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Custos!E38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>H34*F34</f>
        <v>0</v>
      </c>
      <c r="J34" s="175">
        <f>(I34*K!$G$24)</f>
        <v>0</v>
      </c>
      <c r="K34" s="185" t="str">
        <f t="shared" ref="K34:K35" si="4">IF(J34=0,"",J34/$J$47)</f>
        <v/>
      </c>
    </row>
    <row r="35" spans="1:11" s="90" customFormat="1">
      <c r="A35" s="178" t="s">
        <v>202</v>
      </c>
      <c r="B35" s="178" t="str">
        <f>Custos!E39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>H35*F35</f>
        <v>0</v>
      </c>
      <c r="J35" s="175">
        <f>(I35*K!$G$24)</f>
        <v>0</v>
      </c>
      <c r="K35" s="185" t="str">
        <f t="shared" si="4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5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>H39*F39</f>
        <v>0</v>
      </c>
      <c r="J39" s="175">
        <f>(I39*K!$G$24)</f>
        <v>0</v>
      </c>
      <c r="K39" s="185" t="str">
        <f t="shared" si="5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78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">
        <v>471</v>
      </c>
      <c r="H43" s="210">
        <v>0</v>
      </c>
      <c r="I43" s="175">
        <f>H43*F43</f>
        <v>0</v>
      </c>
      <c r="J43" s="175">
        <f>(I43*K!$G$25)</f>
        <v>0</v>
      </c>
      <c r="K43" s="185" t="str">
        <f t="shared" ref="K43:K45" si="6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Custos!H48</f>
        <v>unidade</v>
      </c>
      <c r="H44" s="210">
        <v>0</v>
      </c>
      <c r="I44" s="175">
        <f>H44*F44</f>
        <v>0</v>
      </c>
      <c r="J44" s="175">
        <f>(I44*K!$G$25)</f>
        <v>0</v>
      </c>
      <c r="K44" s="185" t="str">
        <f t="shared" si="6"/>
        <v/>
      </c>
    </row>
    <row r="45" spans="1:11" s="90" customFormat="1" ht="16.149999999999999" customHeight="1">
      <c r="A45" s="178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Custos!H49</f>
        <v>unidade</v>
      </c>
      <c r="H45" s="210">
        <v>0</v>
      </c>
      <c r="I45" s="175">
        <f>H45*F45</f>
        <v>0</v>
      </c>
      <c r="J45" s="175">
        <f>(I45*K!$G$25)</f>
        <v>0</v>
      </c>
      <c r="K45" s="185" t="str">
        <f t="shared" si="6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1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1" ht="13.15" customHeight="1">
      <c r="A50" s="121"/>
      <c r="B50" s="513"/>
      <c r="C50" s="513"/>
      <c r="D50" s="513"/>
      <c r="E50" s="513"/>
      <c r="F50" s="513"/>
      <c r="G50" s="513"/>
      <c r="H50" s="513"/>
      <c r="I50" s="513"/>
      <c r="J50" s="513"/>
      <c r="K50" s="513"/>
    </row>
    <row r="51" spans="1:11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1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1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1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1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1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</sheetData>
  <mergeCells count="11">
    <mergeCell ref="B52:K52"/>
    <mergeCell ref="F5:G5"/>
    <mergeCell ref="A47:E47"/>
    <mergeCell ref="B50:K50"/>
    <mergeCell ref="B51:K51"/>
    <mergeCell ref="F54:I54"/>
    <mergeCell ref="F55:I55"/>
    <mergeCell ref="F56:I56"/>
    <mergeCell ref="A54:E54"/>
    <mergeCell ref="A55:E55"/>
    <mergeCell ref="A56:E56"/>
  </mergeCells>
  <phoneticPr fontId="67" type="noConversion"/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  <ignoredErrors>
    <ignoredError sqref="C43 C44:C45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8" tint="-0.249977111117893"/>
    <pageSetUpPr fitToPage="1"/>
  </sheetPr>
  <dimension ref="A1:M56"/>
  <sheetViews>
    <sheetView showGridLines="0" view="pageBreakPreview" zoomScaleNormal="100" zoomScaleSheetLayoutView="100" workbookViewId="0">
      <selection activeCell="Q26" sqref="Q26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474</v>
      </c>
      <c r="C1" s="80" t="s">
        <v>475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3.1956199329046688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9.5868597987140056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SUM(J28:J31)</f>
        <v>0</v>
      </c>
      <c r="K27" s="299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1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217</v>
      </c>
      <c r="B31" s="178" t="str">
        <f>'P1'!B31</f>
        <v>preencher</v>
      </c>
      <c r="C31" s="181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3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543">
        <v>1.4442342791999997E-2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543">
        <v>1.3137999839999998E-3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78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0.5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2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2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1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1" ht="13.15" customHeight="1">
      <c r="A50" s="121"/>
      <c r="B50" s="513"/>
      <c r="C50" s="513"/>
      <c r="D50" s="513"/>
      <c r="E50" s="513"/>
      <c r="F50" s="513"/>
      <c r="G50" s="513"/>
      <c r="H50" s="513"/>
      <c r="I50" s="513"/>
      <c r="J50" s="513"/>
      <c r="K50" s="513"/>
    </row>
    <row r="51" spans="1:11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1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1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1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1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1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O14" sqref="O14"/>
    </sheetView>
  </sheetViews>
  <sheetFormatPr defaultColWidth="9.1796875" defaultRowHeight="15.5"/>
  <cols>
    <col min="1" max="1" width="5" style="78" customWidth="1"/>
    <col min="2" max="3" width="10" style="78" customWidth="1"/>
    <col min="4" max="4" width="16.269531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476</v>
      </c>
      <c r="C1" s="80" t="s">
        <v>477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3.1956199329046688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9.5868597987140056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544">
        <v>560</v>
      </c>
      <c r="I23" s="175">
        <f>H23*F23</f>
        <v>0</v>
      </c>
      <c r="J23" s="175">
        <f>(I23*K!$G$24)</f>
        <v>0</v>
      </c>
      <c r="K23" s="185" t="str">
        <f t="shared" ref="K23:K25" si="4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545">
        <v>6.1011120663357276E-4</v>
      </c>
      <c r="I24" s="175">
        <f t="shared" ref="I24:I25" si="5">H24*F24</f>
        <v>0</v>
      </c>
      <c r="J24" s="175">
        <f>(I24*K!$G$24)</f>
        <v>0</v>
      </c>
      <c r="K24" s="185" t="str">
        <f t="shared" si="4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545">
        <v>3.0505560331678638E-4</v>
      </c>
      <c r="I25" s="175">
        <f t="shared" si="5"/>
        <v>0</v>
      </c>
      <c r="J25" s="175">
        <f>(I25*K!$G$24)</f>
        <v>0</v>
      </c>
      <c r="K25" s="185" t="str">
        <f t="shared" si="4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9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>H28*F28</f>
        <v>0</v>
      </c>
      <c r="J28" s="175">
        <f>(I28*K!$G$24)</f>
        <v>0</v>
      </c>
      <c r="K28" s="185" t="str">
        <f t="shared" ref="K28:K31" si="6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1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 t="shared" ref="I29:I31" si="7">H29*F29</f>
        <v>0</v>
      </c>
      <c r="J29" s="175">
        <f>(I29*K!$G$24)</f>
        <v>0</v>
      </c>
      <c r="K29" s="184" t="str">
        <f t="shared" si="6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 t="shared" si="7"/>
        <v>0</v>
      </c>
      <c r="J30" s="175">
        <f>(I30*K!$G$24)</f>
        <v>0</v>
      </c>
      <c r="K30" s="185" t="str">
        <f t="shared" si="6"/>
        <v/>
      </c>
    </row>
    <row r="31" spans="1:11" s="90" customFormat="1" ht="26.5" customHeight="1">
      <c r="A31" s="178" t="s">
        <v>217</v>
      </c>
      <c r="B31" s="178" t="str">
        <f>'P1'!B31</f>
        <v>preencher</v>
      </c>
      <c r="C31" s="181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0</v>
      </c>
      <c r="I31" s="175">
        <f t="shared" si="7"/>
        <v>0</v>
      </c>
      <c r="J31" s="175">
        <f>(I31*K!$G$24)</f>
        <v>0</v>
      </c>
      <c r="K31" s="185" t="str">
        <f t="shared" si="6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3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>H34*F34</f>
        <v>0</v>
      </c>
      <c r="J34" s="175">
        <f>(I34*K!$G$24)</f>
        <v>0</v>
      </c>
      <c r="K34" s="185" t="str">
        <f t="shared" ref="K34:K35" si="8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>H35*F35</f>
        <v>0</v>
      </c>
      <c r="J35" s="175">
        <f>(I35*K!$G$24)</f>
        <v>0</v>
      </c>
      <c r="K35" s="185" t="str">
        <f t="shared" si="8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9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 t="shared" ref="I39" si="10">H39*F39</f>
        <v>0</v>
      </c>
      <c r="J39" s="175">
        <f>(I39*K!$G$24)</f>
        <v>0</v>
      </c>
      <c r="K39" s="185" t="str">
        <f t="shared" si="9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82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</v>
      </c>
      <c r="I43" s="175">
        <f>H43*F43</f>
        <v>0</v>
      </c>
      <c r="J43" s="175">
        <f>(I43*K!$G$25)</f>
        <v>0</v>
      </c>
      <c r="K43" s="185" t="str">
        <f t="shared" ref="K43:K45" si="11">IF(J43=0,"",J43/$J$47)</f>
        <v/>
      </c>
    </row>
    <row r="44" spans="1:11" s="90" customFormat="1" ht="16.149999999999999" customHeight="1">
      <c r="A44" s="182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0</v>
      </c>
      <c r="I44" s="175">
        <f t="shared" ref="I44:I45" si="12">H44*F44</f>
        <v>0</v>
      </c>
      <c r="J44" s="175">
        <f>(I44*K!$G$25)</f>
        <v>0</v>
      </c>
      <c r="K44" s="185" t="str">
        <f t="shared" si="11"/>
        <v/>
      </c>
    </row>
    <row r="45" spans="1:11" s="90" customFormat="1" ht="16.149999999999999" customHeight="1">
      <c r="A45" s="182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1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13.15" customHeight="1">
      <c r="A50" s="121"/>
      <c r="B50" s="513"/>
      <c r="C50" s="513"/>
      <c r="D50" s="513"/>
      <c r="E50" s="513"/>
      <c r="F50" s="513"/>
      <c r="G50" s="513"/>
      <c r="H50" s="513"/>
      <c r="I50" s="513"/>
      <c r="J50" s="513"/>
      <c r="K50" s="513"/>
    </row>
    <row r="51" spans="1:12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2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2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2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  <row r="57" spans="1:12">
      <c r="A57" s="374"/>
      <c r="B57" s="374"/>
      <c r="C57" s="374"/>
      <c r="D57" s="374"/>
      <c r="E57" s="97"/>
      <c r="G57" s="97"/>
      <c r="H57" s="97"/>
      <c r="L57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1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P20" sqref="P20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478</v>
      </c>
      <c r="C1" s="80" t="s">
        <v>479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19.173719597428011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19.173719597428011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e">
        <f>'P1'!#REF!</f>
        <v>#REF!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63.912398658093373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SUM(J28:J31)</f>
        <v>0</v>
      </c>
      <c r="K27" s="299">
        <f>SUM(K28:K31)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217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37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182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1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182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1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 ht="16.149999999999999" customHeight="1">
      <c r="A43" s="178" t="s">
        <v>204</v>
      </c>
      <c r="B43" s="182" t="str">
        <f>Custos!F47</f>
        <v>-</v>
      </c>
      <c r="C43" s="182" t="str">
        <f>Custos!G47</f>
        <v>preencher</v>
      </c>
      <c r="D43" s="183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0.5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217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2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467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2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7"/>
      <c r="C50" s="517"/>
      <c r="D50" s="517"/>
      <c r="E50" s="517"/>
      <c r="F50" s="517"/>
      <c r="G50" s="517"/>
      <c r="H50" s="517"/>
      <c r="I50" s="517"/>
      <c r="J50" s="517"/>
      <c r="K50" s="517"/>
    </row>
    <row r="51" spans="1:12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2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2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2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  <row r="57" spans="1:12">
      <c r="A57" s="374"/>
      <c r="B57" s="374"/>
      <c r="C57" s="374"/>
      <c r="D57" s="374"/>
      <c r="E57" s="97"/>
      <c r="G57" s="97"/>
      <c r="H57" s="97"/>
      <c r="L57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K40" activeCellId="2" sqref="K13 K20 K40"/>
    </sheetView>
  </sheetViews>
  <sheetFormatPr defaultColWidth="9.1796875" defaultRowHeight="15.5"/>
  <cols>
    <col min="1" max="1" width="5" style="78" customWidth="1"/>
    <col min="2" max="2" width="10" style="374" customWidth="1"/>
    <col min="3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480</v>
      </c>
      <c r="B1" s="80"/>
      <c r="C1" s="80" t="s">
        <v>481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B2" s="80"/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B3" s="80"/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381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382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383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381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384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25.564959463237351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384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51.129918926474701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384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127.82479731618675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381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383" t="s">
        <v>207</v>
      </c>
      <c r="C13" s="280"/>
      <c r="D13" s="280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4"/>
      <c r="B14" s="385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5"/>
      <c r="D15" s="285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384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12.782479731618675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384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12.782479731618675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384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381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386" t="s">
        <v>135</v>
      </c>
      <c r="C20" s="289"/>
      <c r="D20" s="289"/>
      <c r="E20" s="148"/>
      <c r="F20" s="149"/>
      <c r="G20" s="147"/>
      <c r="H20" s="148"/>
      <c r="I20" s="148"/>
      <c r="J20" s="295">
        <f>J22+J27+J33+J40</f>
        <v>0</v>
      </c>
      <c r="K20" s="284">
        <f>IF(J20=0,0,J20/$J$47)</f>
        <v>0</v>
      </c>
    </row>
    <row r="21" spans="1:11" ht="5.15" customHeight="1">
      <c r="A21" s="134"/>
      <c r="B21" s="385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4"/>
      <c r="D22" s="144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305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305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305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4"/>
      <c r="B26" s="385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23" t="s">
        <v>468</v>
      </c>
      <c r="C27" s="122"/>
      <c r="D27" s="122"/>
      <c r="E27" s="137"/>
      <c r="F27" s="124"/>
      <c r="G27" s="122"/>
      <c r="H27" s="123"/>
      <c r="I27" s="123"/>
      <c r="J27" s="138">
        <f>SUM(J28:J31)</f>
        <v>0</v>
      </c>
      <c r="K27" s="299">
        <f>SUM(K29:K30)</f>
        <v>0</v>
      </c>
    </row>
    <row r="28" spans="1:11" s="90" customFormat="1">
      <c r="A28" s="178" t="s">
        <v>198</v>
      </c>
      <c r="B28" s="305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305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305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217</v>
      </c>
      <c r="B31" s="305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381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23" t="s">
        <v>224</v>
      </c>
      <c r="C33" s="122"/>
      <c r="D33" s="122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305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305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317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317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317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9" t="s">
        <v>469</v>
      </c>
      <c r="B40" s="386" t="s">
        <v>470</v>
      </c>
      <c r="C40" s="289"/>
      <c r="D40" s="289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385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2"/>
      <c r="D42" s="122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78" t="s">
        <v>198</v>
      </c>
      <c r="B43" s="317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317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317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381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387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7"/>
      <c r="C50" s="517"/>
      <c r="D50" s="517"/>
      <c r="E50" s="517"/>
      <c r="F50" s="517"/>
      <c r="G50" s="517"/>
      <c r="H50" s="517"/>
      <c r="I50" s="517"/>
      <c r="J50" s="517"/>
      <c r="K50" s="517"/>
    </row>
    <row r="51" spans="1:12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2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2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2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  <row r="57" spans="1:12">
      <c r="A57" s="374"/>
      <c r="C57" s="374"/>
      <c r="D57" s="374"/>
      <c r="E57" s="97"/>
      <c r="G57" s="97"/>
      <c r="H57" s="97"/>
      <c r="L57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8" tint="-0.249977111117893"/>
    <pageSetUpPr fitToPage="1"/>
  </sheetPr>
  <dimension ref="A1:M60"/>
  <sheetViews>
    <sheetView showGridLines="0" view="pageBreakPreview" zoomScaleNormal="100" zoomScaleSheetLayoutView="100" workbookViewId="0">
      <selection activeCell="H29" sqref="H29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482</v>
      </c>
      <c r="C1" s="80" t="s">
        <v>483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3.1956199329046688</v>
      </c>
      <c r="I9" s="175">
        <f>F9*H9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0</v>
      </c>
      <c r="I10" s="175">
        <f t="shared" ref="I10:I11" si="0">F10*H10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0</v>
      </c>
      <c r="I16" s="175">
        <f t="shared" ref="I16:I18" si="2">F16*H16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 t="shared" ref="I23:I25" si="4">F23*H23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SUM(J28:J31)</f>
        <v>0</v>
      </c>
      <c r="K27" s="299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1</v>
      </c>
      <c r="I28" s="175">
        <f t="shared" ref="I28:I31" si="6">F28*H28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544">
        <v>560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3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217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30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 t="shared" ref="I34:I35" si="8">F34*H34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449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317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>H38*F38</f>
        <v>0</v>
      </c>
      <c r="J38" s="175">
        <f>(I38*K!$G$24)</f>
        <v>0</v>
      </c>
      <c r="K38" s="185" t="str">
        <f t="shared" ref="K38:K39" si="10">IF(J38=0,"",J38/$J$47)</f>
        <v/>
      </c>
    </row>
    <row r="39" spans="1:11" s="90" customFormat="1">
      <c r="A39" s="182" t="s">
        <v>202</v>
      </c>
      <c r="B39" s="317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 t="shared" ref="I39" si="11">H39*F39</f>
        <v>0</v>
      </c>
      <c r="J39" s="175">
        <f>(I39*K!$G$24)</f>
        <v>0</v>
      </c>
      <c r="K39" s="185" t="str">
        <f t="shared" si="10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78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</v>
      </c>
      <c r="I43" s="175">
        <f t="shared" ref="I43:I45" si="12">F43*H43</f>
        <v>0</v>
      </c>
      <c r="J43" s="175">
        <f>(I43*K!$G$24)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(I44*K!$G$24)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(I45*K!$G$24)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7"/>
      <c r="C50" s="517"/>
      <c r="D50" s="517"/>
      <c r="E50" s="517"/>
      <c r="F50" s="517"/>
      <c r="G50" s="517"/>
      <c r="H50" s="517"/>
      <c r="I50" s="517"/>
      <c r="J50" s="517"/>
      <c r="K50" s="517"/>
    </row>
    <row r="51" spans="1:12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2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2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2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  <row r="57" spans="1:12">
      <c r="A57" s="374"/>
      <c r="B57" s="374"/>
      <c r="C57" s="374"/>
      <c r="D57" s="374"/>
      <c r="E57" s="97"/>
      <c r="G57" s="97"/>
      <c r="H57" s="97"/>
      <c r="L57"/>
    </row>
    <row r="58" spans="1:12" ht="15" customHeight="1">
      <c r="A58" s="126"/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89"/>
    </row>
    <row r="59" spans="1:12" ht="15" customHeight="1">
      <c r="A59" s="126"/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89"/>
    </row>
    <row r="60" spans="1:12" ht="15" customHeight="1">
      <c r="A60" s="126"/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89"/>
    </row>
  </sheetData>
  <mergeCells count="11">
    <mergeCell ref="F5:G5"/>
    <mergeCell ref="A47:E47"/>
    <mergeCell ref="B50:K50"/>
    <mergeCell ref="B51:K51"/>
    <mergeCell ref="B52:K52"/>
    <mergeCell ref="F54:I54"/>
    <mergeCell ref="F55:I55"/>
    <mergeCell ref="F56:I56"/>
    <mergeCell ref="A54:E54"/>
    <mergeCell ref="A55:E55"/>
    <mergeCell ref="A56:E56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O18" sqref="O18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484</v>
      </c>
      <c r="C1" s="450" t="s">
        <v>485</v>
      </c>
      <c r="D1" s="451"/>
      <c r="E1" s="451"/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1.5978099664523344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0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15.978099664523343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37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37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37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373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15.978099664523343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9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217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80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317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 t="shared" ref="I38:I39" si="10">H38*F38</f>
        <v>0</v>
      </c>
      <c r="J38" s="175">
        <f>(I38*K!$G$24)</f>
        <v>0</v>
      </c>
      <c r="K38" s="185" t="str">
        <f t="shared" ref="K38:K39" si="11">IF(J38=0,"",J38/$J$47)</f>
        <v/>
      </c>
    </row>
    <row r="39" spans="1:11" s="90" customFormat="1">
      <c r="A39" s="182" t="s">
        <v>202</v>
      </c>
      <c r="B39" s="317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 t="shared" si="10"/>
        <v>0</v>
      </c>
      <c r="J39" s="175">
        <f>(I39*K!$G$24)</f>
        <v>0</v>
      </c>
      <c r="K39" s="185" t="str">
        <f t="shared" si="11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78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7"/>
      <c r="C50" s="517"/>
      <c r="D50" s="517"/>
      <c r="E50" s="517"/>
      <c r="F50" s="517"/>
      <c r="G50" s="517"/>
      <c r="H50" s="517"/>
      <c r="I50" s="517"/>
      <c r="J50" s="517"/>
      <c r="K50" s="517"/>
    </row>
    <row r="51" spans="1:12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2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2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2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  <row r="57" spans="1:12">
      <c r="A57" s="374"/>
      <c r="B57" s="374"/>
      <c r="C57" s="374"/>
      <c r="D57" s="374"/>
      <c r="E57" s="97"/>
      <c r="G57" s="97"/>
      <c r="H57" s="97"/>
      <c r="L57"/>
    </row>
  </sheetData>
  <mergeCells count="11">
    <mergeCell ref="F54:I54"/>
    <mergeCell ref="F55:I55"/>
    <mergeCell ref="F56:I56"/>
    <mergeCell ref="A54:E54"/>
    <mergeCell ref="A55:E55"/>
    <mergeCell ref="A56:E56"/>
    <mergeCell ref="B52:K52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8AD18-76A3-4BFA-A7F0-2DE85BECF4A6}">
  <sheetPr>
    <tabColor theme="8" tint="-0.249977111117893"/>
    <pageSetUpPr fitToPage="1"/>
  </sheetPr>
  <dimension ref="A1:M57"/>
  <sheetViews>
    <sheetView view="pageBreakPreview" zoomScale="90" zoomScaleNormal="100" zoomScaleSheetLayoutView="90" workbookViewId="0">
      <selection activeCell="O18" sqref="O18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486</v>
      </c>
      <c r="C1" s="450" t="s">
        <v>487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3.1956199329046688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0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31.956199329046687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0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0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31.956199329046687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9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217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80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317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 t="shared" ref="I38:I39" si="10">H38*F38</f>
        <v>0</v>
      </c>
      <c r="J38" s="175">
        <f>(I38*K!$G$24)</f>
        <v>0</v>
      </c>
      <c r="K38" s="185" t="str">
        <f t="shared" ref="K38:K39" si="11">IF(J38=0,"",J38/$J$47)</f>
        <v/>
      </c>
    </row>
    <row r="39" spans="1:11" s="90" customFormat="1">
      <c r="A39" s="182" t="s">
        <v>202</v>
      </c>
      <c r="B39" s="317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 t="shared" si="10"/>
        <v>0</v>
      </c>
      <c r="J39" s="175">
        <f>(I39*K!$G$24)</f>
        <v>0</v>
      </c>
      <c r="K39" s="185" t="str">
        <f t="shared" si="11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78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ROUND((I43*K!$G$25),2)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0</v>
      </c>
      <c r="I44" s="175">
        <f t="shared" si="12"/>
        <v>0</v>
      </c>
      <c r="J44" s="175">
        <f>ROUND((I44*K!$G$25),2)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0</v>
      </c>
      <c r="I45" s="175">
        <f t="shared" si="12"/>
        <v>0</v>
      </c>
      <c r="J45" s="175">
        <f>ROUND((I45*K!$G$25),2)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7"/>
      <c r="C50" s="517"/>
      <c r="D50" s="517"/>
      <c r="E50" s="517"/>
      <c r="F50" s="517"/>
      <c r="G50" s="517"/>
      <c r="H50" s="517"/>
      <c r="I50" s="517"/>
      <c r="J50" s="517"/>
      <c r="K50" s="517"/>
    </row>
    <row r="51" spans="1:12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2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2" ht="13.15" customHeight="1">
      <c r="A53" s="121"/>
      <c r="B53" s="219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2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2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  <row r="57" spans="1:12">
      <c r="A57" s="374"/>
      <c r="B57" s="374"/>
      <c r="C57" s="374"/>
      <c r="D57" s="374"/>
      <c r="E57" s="97"/>
      <c r="G57" s="97"/>
      <c r="H57" s="97"/>
      <c r="L57"/>
    </row>
  </sheetData>
  <mergeCells count="11">
    <mergeCell ref="F56:I56"/>
    <mergeCell ref="A56:E56"/>
    <mergeCell ref="F5:G5"/>
    <mergeCell ref="A47:E47"/>
    <mergeCell ref="B50:K50"/>
    <mergeCell ref="B51:K51"/>
    <mergeCell ref="B52:K52"/>
    <mergeCell ref="F54:I54"/>
    <mergeCell ref="F55:I55"/>
    <mergeCell ref="A54:E54"/>
    <mergeCell ref="A55:E55"/>
  </mergeCells>
  <pageMargins left="0.511811024" right="0.511811024" top="0.78740157499999996" bottom="0.78740157499999996" header="0.31496062000000002" footer="0.31496062000000002"/>
  <pageSetup paperSize="9" scale="62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8" tint="-0.249977111117893"/>
    <pageSetUpPr fitToPage="1"/>
  </sheetPr>
  <dimension ref="A1:M57"/>
  <sheetViews>
    <sheetView showGridLines="0" view="pageBreakPreview" zoomScaleNormal="100" zoomScaleSheetLayoutView="100" workbookViewId="0">
      <selection activeCell="O17" sqref="O17"/>
    </sheetView>
  </sheetViews>
  <sheetFormatPr defaultColWidth="9.1796875" defaultRowHeight="15.5"/>
  <cols>
    <col min="1" max="1" width="5" style="78" customWidth="1"/>
    <col min="2" max="3" width="10" style="78" customWidth="1"/>
    <col min="4" max="4" width="13.81640625" style="78" customWidth="1"/>
    <col min="5" max="5" width="45.7265625" style="78" customWidth="1"/>
    <col min="6" max="6" width="9.81640625" style="97" customWidth="1"/>
    <col min="7" max="7" width="8.26953125" style="100" bestFit="1" customWidth="1"/>
    <col min="8" max="8" width="12.1796875" style="78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3" s="89" customFormat="1" ht="15" customHeight="1">
      <c r="A1" s="77" t="s">
        <v>488</v>
      </c>
      <c r="C1" s="80" t="s">
        <v>489</v>
      </c>
      <c r="F1" s="98"/>
      <c r="G1" s="150"/>
      <c r="J1" s="86" t="s">
        <v>140</v>
      </c>
      <c r="K1" s="63" t="str">
        <f>'Dados Básicos do município'!H4</f>
        <v>Inserir a data</v>
      </c>
    </row>
    <row r="2" spans="1:13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K2" s="98"/>
    </row>
    <row r="3" spans="1:13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J3" s="87"/>
      <c r="K3" s="86"/>
    </row>
    <row r="4" spans="1:13" ht="6" customHeight="1">
      <c r="A4" s="126"/>
      <c r="B4" s="126"/>
      <c r="C4" s="126"/>
      <c r="D4" s="126"/>
      <c r="E4" s="127"/>
      <c r="F4" s="128"/>
      <c r="G4" s="151"/>
      <c r="H4" s="130"/>
      <c r="I4" s="129"/>
      <c r="J4" s="129"/>
      <c r="K4" s="155"/>
    </row>
    <row r="5" spans="1:13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278" t="s">
        <v>462</v>
      </c>
      <c r="I5" s="279" t="s">
        <v>463</v>
      </c>
      <c r="J5" s="279" t="s">
        <v>464</v>
      </c>
      <c r="K5" s="279" t="s">
        <v>465</v>
      </c>
    </row>
    <row r="6" spans="1:13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281"/>
      <c r="I6" s="281"/>
      <c r="J6" s="283">
        <f>J8</f>
        <v>0</v>
      </c>
      <c r="K6" s="284">
        <f>IF(J6=0,0,J6/$J$47)</f>
        <v>0</v>
      </c>
    </row>
    <row r="7" spans="1:13" ht="6" customHeight="1">
      <c r="A7" s="126"/>
      <c r="B7" s="126"/>
      <c r="C7" s="126"/>
      <c r="D7" s="126"/>
      <c r="E7" s="127"/>
      <c r="F7" s="128"/>
      <c r="G7" s="151"/>
      <c r="H7" s="130"/>
      <c r="I7" s="129"/>
      <c r="J7" s="129"/>
      <c r="K7" s="155"/>
    </row>
    <row r="8" spans="1:13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145"/>
      <c r="I8" s="145"/>
      <c r="J8" s="296">
        <f>SUM(J9:J11)</f>
        <v>0</v>
      </c>
      <c r="K8" s="300">
        <f>SUM(K9:K11)</f>
        <v>0</v>
      </c>
    </row>
    <row r="9" spans="1:13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9.5868597987140056</v>
      </c>
      <c r="I9" s="175">
        <f>H9*F9</f>
        <v>0</v>
      </c>
      <c r="J9" s="175">
        <f>(I9*K!$G$23)</f>
        <v>0</v>
      </c>
      <c r="K9" s="185" t="str">
        <f>IF(J9=0,"",J9/$J$47)</f>
        <v/>
      </c>
      <c r="M9" s="91"/>
    </row>
    <row r="10" spans="1:13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9.5868597987140056</v>
      </c>
      <c r="I10" s="175">
        <f t="shared" ref="I10:I11" si="0">H10*F10</f>
        <v>0</v>
      </c>
      <c r="J10" s="175">
        <f>(I10*K!$G$23)</f>
        <v>0</v>
      </c>
      <c r="K10" s="185" t="str">
        <f t="shared" ref="K10:K11" si="1">IF(J10=0,"",J10/$J$47)</f>
        <v/>
      </c>
      <c r="M10" s="91"/>
    </row>
    <row r="11" spans="1:13" s="90" customFormat="1" ht="16.149999999999999" customHeight="1">
      <c r="A11" s="178" t="s">
        <v>204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95.868597987140049</v>
      </c>
      <c r="I11" s="175">
        <f t="shared" si="0"/>
        <v>0</v>
      </c>
      <c r="J11" s="175">
        <f>(I11*K!$G$23)</f>
        <v>0</v>
      </c>
      <c r="K11" s="185" t="str">
        <f t="shared" si="1"/>
        <v/>
      </c>
      <c r="M11" s="91"/>
    </row>
    <row r="12" spans="1:13" ht="6" customHeight="1">
      <c r="A12" s="126"/>
      <c r="B12" s="126"/>
      <c r="C12" s="126"/>
      <c r="D12" s="126"/>
      <c r="E12" s="127"/>
      <c r="F12" s="128"/>
      <c r="G12" s="151"/>
      <c r="H12" s="130"/>
      <c r="I12" s="129"/>
      <c r="J12" s="129"/>
      <c r="K12" s="155"/>
    </row>
    <row r="13" spans="1:13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281"/>
      <c r="I13" s="281"/>
      <c r="J13" s="283">
        <f>J15</f>
        <v>0</v>
      </c>
      <c r="K13" s="284">
        <f>IF(J13=0,0,J13/$J$47)</f>
        <v>0</v>
      </c>
    </row>
    <row r="14" spans="1:13" ht="5.15" customHeight="1">
      <c r="A14" s="133"/>
      <c r="B14" s="134"/>
      <c r="C14" s="134"/>
      <c r="D14" s="135"/>
      <c r="E14" s="136"/>
      <c r="F14" s="131"/>
      <c r="G14" s="125"/>
      <c r="H14" s="132"/>
      <c r="I14" s="125"/>
      <c r="J14" s="125"/>
      <c r="K14" s="154"/>
    </row>
    <row r="15" spans="1:13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286"/>
      <c r="I15" s="287"/>
      <c r="J15" s="288">
        <f>SUM(J16:J18)</f>
        <v>0</v>
      </c>
      <c r="K15" s="301">
        <f>SUM(K16:K18)</f>
        <v>0</v>
      </c>
    </row>
    <row r="16" spans="1:13" s="90" customFormat="1" ht="16.149999999999999" customHeight="1">
      <c r="A16" s="178" t="s">
        <v>198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43.140869094213024</v>
      </c>
      <c r="I16" s="175">
        <f t="shared" ref="I16:I18" si="2">H16*F16</f>
        <v>0</v>
      </c>
      <c r="J16" s="175">
        <f>(I16*K!$G$23)</f>
        <v>0</v>
      </c>
      <c r="K16" s="184" t="str">
        <f t="shared" ref="K16:K18" si="3">IF(J16=0,"",J16/$J$47)</f>
        <v/>
      </c>
    </row>
    <row r="17" spans="1:11" s="90" customFormat="1" ht="16.149999999999999" customHeight="1">
      <c r="A17" s="178" t="s">
        <v>202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43.140869094213024</v>
      </c>
      <c r="I17" s="175">
        <f t="shared" si="2"/>
        <v>0</v>
      </c>
      <c r="J17" s="175">
        <f>(I17*K!$G$23)</f>
        <v>0</v>
      </c>
      <c r="K17" s="184" t="str">
        <f t="shared" si="3"/>
        <v/>
      </c>
    </row>
    <row r="18" spans="1:11" s="90" customFormat="1" ht="16.149999999999999" customHeight="1">
      <c r="A18" s="178" t="s">
        <v>204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0</v>
      </c>
      <c r="I18" s="175">
        <f t="shared" si="2"/>
        <v>0</v>
      </c>
      <c r="J18" s="175">
        <f>(I18*K!$G$23)</f>
        <v>0</v>
      </c>
      <c r="K18" s="184" t="str">
        <f t="shared" si="3"/>
        <v/>
      </c>
    </row>
    <row r="19" spans="1:11" ht="6" customHeight="1">
      <c r="A19" s="126"/>
      <c r="B19" s="126"/>
      <c r="C19" s="126"/>
      <c r="D19" s="126"/>
      <c r="E19" s="127"/>
      <c r="F19" s="128"/>
      <c r="G19" s="151"/>
      <c r="H19" s="130"/>
      <c r="I19" s="129"/>
      <c r="J19" s="129"/>
      <c r="K19" s="155"/>
    </row>
    <row r="20" spans="1:11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148"/>
      <c r="I20" s="148"/>
      <c r="J20" s="295">
        <f>J22+J27+J33+J37</f>
        <v>0</v>
      </c>
      <c r="K20" s="284">
        <f>IF(J20=0,0,J20/$J$47)</f>
        <v>0</v>
      </c>
    </row>
    <row r="21" spans="1:11" ht="5.15" customHeight="1">
      <c r="A21" s="133"/>
      <c r="B21" s="134"/>
      <c r="C21" s="134"/>
      <c r="D21" s="135"/>
      <c r="E21" s="136"/>
      <c r="F21" s="131"/>
      <c r="G21" s="125"/>
      <c r="H21" s="132"/>
      <c r="I21" s="125"/>
      <c r="J21" s="125"/>
      <c r="K21" s="154"/>
    </row>
    <row r="22" spans="1:11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145"/>
      <c r="I22" s="145"/>
      <c r="J22" s="296">
        <f>SUM(J23:J25)</f>
        <v>0</v>
      </c>
      <c r="K22" s="300">
        <f>SUM(K23:K25)</f>
        <v>0</v>
      </c>
    </row>
    <row r="23" spans="1:11" s="90" customFormat="1">
      <c r="A23" s="178" t="s">
        <v>198</v>
      </c>
      <c r="B23" s="178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05" t="str">
        <f>Custos!B33</f>
        <v>Mobilização e desmobilização de equipe de topografia</v>
      </c>
      <c r="F23" s="540"/>
      <c r="G23" s="210" t="str">
        <f>Custos!H33</f>
        <v>km</v>
      </c>
      <c r="H23" s="210">
        <v>0</v>
      </c>
      <c r="I23" s="175">
        <f t="shared" ref="I23:I25" si="4">H23*F23</f>
        <v>0</v>
      </c>
      <c r="J23" s="175">
        <f>(I23*K!$G$24)</f>
        <v>0</v>
      </c>
      <c r="K23" s="185" t="str">
        <f t="shared" ref="K23:K25" si="5">IF(J23=0,"",J23/$J$47)</f>
        <v/>
      </c>
    </row>
    <row r="24" spans="1:11" s="90" customFormat="1">
      <c r="A24" s="178" t="s">
        <v>202</v>
      </c>
      <c r="B24" s="178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210">
        <v>0</v>
      </c>
      <c r="I24" s="175">
        <f t="shared" si="4"/>
        <v>0</v>
      </c>
      <c r="J24" s="175">
        <f>(I24*K!$G$24)</f>
        <v>0</v>
      </c>
      <c r="K24" s="185" t="str">
        <f t="shared" si="5"/>
        <v/>
      </c>
    </row>
    <row r="25" spans="1:11" s="90" customFormat="1">
      <c r="A25" s="178" t="s">
        <v>204</v>
      </c>
      <c r="B25" s="178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210">
        <v>0</v>
      </c>
      <c r="I25" s="175">
        <f t="shared" si="4"/>
        <v>0</v>
      </c>
      <c r="J25" s="175">
        <f>(I25*K!$G$24)</f>
        <v>0</v>
      </c>
      <c r="K25" s="185" t="str">
        <f t="shared" si="5"/>
        <v/>
      </c>
    </row>
    <row r="26" spans="1:11" ht="10.5" customHeight="1">
      <c r="A26" s="133"/>
      <c r="B26" s="134"/>
      <c r="C26" s="134"/>
      <c r="D26" s="135"/>
      <c r="E26" s="136"/>
      <c r="F26" s="131"/>
      <c r="G26" s="210"/>
      <c r="H26" s="132"/>
      <c r="I26" s="125"/>
      <c r="J26" s="125"/>
      <c r="K26" s="154"/>
    </row>
    <row r="27" spans="1:11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123"/>
      <c r="I27" s="123"/>
      <c r="J27" s="138">
        <f>SUM(J29:J30)</f>
        <v>0</v>
      </c>
      <c r="K27" s="299">
        <f>SUM(K29:K30)</f>
        <v>0</v>
      </c>
    </row>
    <row r="28" spans="1:11" s="90" customFormat="1">
      <c r="A28" s="178" t="s">
        <v>198</v>
      </c>
      <c r="B28" s="178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05" t="str">
        <f>Custos!B27</f>
        <v>Sondagem a percussao - mobilizacao e desmobilizacao</v>
      </c>
      <c r="F28" s="540"/>
      <c r="G28" s="210" t="str">
        <f>Custos!H27</f>
        <v>unidade</v>
      </c>
      <c r="H28" s="210">
        <v>0</v>
      </c>
      <c r="I28" s="175">
        <f t="shared" ref="I28:I31" si="6">H28*F28</f>
        <v>0</v>
      </c>
      <c r="J28" s="175">
        <f>(I28*K!$G$24)</f>
        <v>0</v>
      </c>
      <c r="K28" s="185" t="str">
        <f t="shared" ref="K28:K31" si="7">IF(J28=0,"",J28/$J$47)</f>
        <v/>
      </c>
    </row>
    <row r="29" spans="1:11" s="90" customFormat="1" ht="26.5" customHeight="1">
      <c r="A29" s="178" t="s">
        <v>202</v>
      </c>
      <c r="B29" s="178" t="str">
        <f>'P1'!B29</f>
        <v>preencher</v>
      </c>
      <c r="C29" s="182" t="str">
        <f>Custos!G28</f>
        <v>preencher</v>
      </c>
      <c r="D29" s="210" t="str">
        <f>Custos!D28</f>
        <v>preencher</v>
      </c>
      <c r="E29" s="316" t="str">
        <f>Custos!B28</f>
        <v>Sondagem a percussao - adicional de mobilizacao e desmobilizacao</v>
      </c>
      <c r="F29" s="540"/>
      <c r="G29" s="306" t="str">
        <f>Custos!H28</f>
        <v>km</v>
      </c>
      <c r="H29" s="210">
        <v>0</v>
      </c>
      <c r="I29" s="175">
        <f t="shared" si="6"/>
        <v>0</v>
      </c>
      <c r="J29" s="175">
        <f>(I29*K!$G$24)</f>
        <v>0</v>
      </c>
      <c r="K29" s="184" t="str">
        <f t="shared" si="7"/>
        <v/>
      </c>
    </row>
    <row r="30" spans="1:11" s="90" customFormat="1">
      <c r="A30" s="178" t="s">
        <v>204</v>
      </c>
      <c r="B30" s="178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05" t="str">
        <f>Custos!B29</f>
        <v>Sondagem a percussao - instalacao por furo</v>
      </c>
      <c r="F30" s="540"/>
      <c r="G30" s="210" t="str">
        <f>Custos!H29</f>
        <v>unidade</v>
      </c>
      <c r="H30" s="210">
        <v>0</v>
      </c>
      <c r="I30" s="175">
        <f t="shared" si="6"/>
        <v>0</v>
      </c>
      <c r="J30" s="175">
        <f>(I30*K!$G$24)</f>
        <v>0</v>
      </c>
      <c r="K30" s="185" t="str">
        <f t="shared" si="7"/>
        <v/>
      </c>
    </row>
    <row r="31" spans="1:11" s="90" customFormat="1" ht="26.5" customHeight="1">
      <c r="A31" s="178" t="s">
        <v>217</v>
      </c>
      <c r="B31" s="178" t="str">
        <f>'P1'!B31</f>
        <v>preencher</v>
      </c>
      <c r="C31" s="182" t="str">
        <f>Custos!G30</f>
        <v>preencher</v>
      </c>
      <c r="D31" s="210" t="str">
        <f>Custos!D30</f>
        <v>preencher</v>
      </c>
      <c r="E31" s="316" t="str">
        <f>Custos!B30</f>
        <v>Sondagem a percussao ø2.1/2" - perfuracao e retirada de amostras</v>
      </c>
      <c r="F31" s="540"/>
      <c r="G31" s="306" t="str">
        <f>Custos!H30</f>
        <v>m</v>
      </c>
      <c r="H31" s="210">
        <v>0</v>
      </c>
      <c r="I31" s="175">
        <f t="shared" si="6"/>
        <v>0</v>
      </c>
      <c r="J31" s="175">
        <f>(I31*K!$G$24)</f>
        <v>0</v>
      </c>
      <c r="K31" s="185" t="str">
        <f t="shared" si="7"/>
        <v/>
      </c>
    </row>
    <row r="32" spans="1:11" ht="6" customHeight="1">
      <c r="A32" s="126"/>
      <c r="B32" s="126"/>
      <c r="C32" s="126"/>
      <c r="D32" s="126"/>
      <c r="E32" s="127"/>
      <c r="F32" s="128"/>
      <c r="G32" s="151"/>
      <c r="H32" s="180"/>
      <c r="I32" s="129"/>
      <c r="J32" s="129"/>
      <c r="K32" s="155"/>
    </row>
    <row r="33" spans="1:11" s="89" customFormat="1" ht="18" customHeight="1">
      <c r="A33" s="122" t="s">
        <v>67</v>
      </c>
      <c r="B33" s="137" t="s">
        <v>224</v>
      </c>
      <c r="C33" s="137"/>
      <c r="D33" s="137"/>
      <c r="E33" s="137"/>
      <c r="F33" s="124"/>
      <c r="G33" s="122"/>
      <c r="H33" s="123"/>
      <c r="I33" s="123"/>
      <c r="J33" s="138">
        <f>SUM(J34:J35)</f>
        <v>0</v>
      </c>
      <c r="K33" s="299">
        <f>SUM(K34:K35)</f>
        <v>0</v>
      </c>
    </row>
    <row r="34" spans="1:11" s="90" customFormat="1">
      <c r="A34" s="178" t="s">
        <v>198</v>
      </c>
      <c r="B34" s="178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05" t="str">
        <f>Custos!B38</f>
        <v>Equipe de topografia de campo</v>
      </c>
      <c r="F34" s="540"/>
      <c r="G34" s="210" t="str">
        <f>Custos!H38</f>
        <v>mês</v>
      </c>
      <c r="H34" s="448">
        <v>0</v>
      </c>
      <c r="I34" s="175">
        <f t="shared" ref="I34:I35" si="8">H34*F34</f>
        <v>0</v>
      </c>
      <c r="J34" s="175">
        <f>(I34*K!$G$24)</f>
        <v>0</v>
      </c>
      <c r="K34" s="185" t="str">
        <f t="shared" ref="K34:K35" si="9">IF(J34=0,"",J34/$J$47)</f>
        <v/>
      </c>
    </row>
    <row r="35" spans="1:11" s="90" customFormat="1">
      <c r="A35" s="178" t="s">
        <v>202</v>
      </c>
      <c r="B35" s="178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05" t="str">
        <f>Custos!B39</f>
        <v>Equipe de topografia de escritório</v>
      </c>
      <c r="F35" s="540"/>
      <c r="G35" s="210" t="str">
        <f>Custos!H39</f>
        <v>mês</v>
      </c>
      <c r="H35" s="448">
        <v>0</v>
      </c>
      <c r="I35" s="175">
        <f t="shared" si="8"/>
        <v>0</v>
      </c>
      <c r="J35" s="175">
        <f>(I35*K!$G$24)</f>
        <v>0</v>
      </c>
      <c r="K35" s="185" t="str">
        <f t="shared" si="9"/>
        <v/>
      </c>
    </row>
    <row r="36" spans="1:11" ht="5.15" customHeight="1">
      <c r="A36" s="178"/>
      <c r="B36" s="182"/>
      <c r="C36" s="182"/>
      <c r="D36" s="178"/>
      <c r="E36" s="139"/>
      <c r="F36" s="131"/>
      <c r="G36" s="173"/>
      <c r="H36" s="132"/>
      <c r="I36" s="125"/>
      <c r="J36" s="125"/>
      <c r="K36" s="154"/>
    </row>
    <row r="37" spans="1:11" s="89" customFormat="1" ht="18" customHeight="1">
      <c r="A37" s="122" t="s">
        <v>68</v>
      </c>
      <c r="B37" s="123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1" s="90" customFormat="1">
      <c r="A38" s="182" t="s">
        <v>198</v>
      </c>
      <c r="B38" s="317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0</v>
      </c>
      <c r="I38" s="175">
        <f t="shared" ref="I38:I39" si="10">H38*F38</f>
        <v>0</v>
      </c>
      <c r="J38" s="175">
        <f>(I38*K!$G$24)</f>
        <v>0</v>
      </c>
      <c r="K38" s="185" t="str">
        <f t="shared" ref="K38:K39" si="11">IF(J38=0,"",J38/$J$47)</f>
        <v/>
      </c>
    </row>
    <row r="39" spans="1:11" s="90" customFormat="1">
      <c r="A39" s="182" t="s">
        <v>202</v>
      </c>
      <c r="B39" s="317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0</v>
      </c>
      <c r="I39" s="175">
        <f t="shared" si="10"/>
        <v>0</v>
      </c>
      <c r="J39" s="175">
        <f>(I39*K!$G$24)</f>
        <v>0</v>
      </c>
      <c r="K39" s="185" t="str">
        <f t="shared" si="11"/>
        <v/>
      </c>
    </row>
    <row r="40" spans="1:11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148"/>
      <c r="I40" s="148"/>
      <c r="J40" s="295">
        <f>J42</f>
        <v>0</v>
      </c>
      <c r="K40" s="284">
        <f>IF(J40=0,0,J40/$J$47)</f>
        <v>0</v>
      </c>
    </row>
    <row r="41" spans="1:11" ht="5.15" customHeight="1">
      <c r="A41" s="291"/>
      <c r="B41" s="134"/>
      <c r="C41" s="134"/>
      <c r="D41" s="291"/>
      <c r="E41" s="139"/>
      <c r="F41" s="131"/>
      <c r="G41" s="125"/>
      <c r="H41" s="132"/>
      <c r="I41" s="125"/>
      <c r="J41" s="125"/>
      <c r="K41" s="154"/>
    </row>
    <row r="42" spans="1:11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123"/>
      <c r="I42" s="123"/>
      <c r="J42" s="143">
        <f>SUM(J43:J45)</f>
        <v>0</v>
      </c>
      <c r="K42" s="298">
        <f>SUM(K43:K45)</f>
        <v>0</v>
      </c>
    </row>
    <row r="43" spans="1:11" s="90" customFormat="1">
      <c r="A43" s="178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210">
        <v>0</v>
      </c>
      <c r="I43" s="175">
        <f t="shared" ref="I43:I45" si="12">H43*F43</f>
        <v>0</v>
      </c>
      <c r="J43" s="175">
        <f>(I43*K!$G$25)</f>
        <v>0</v>
      </c>
      <c r="K43" s="185" t="str">
        <f t="shared" ref="K43:K45" si="13">IF(J43=0,"",J43/$J$47)</f>
        <v/>
      </c>
    </row>
    <row r="44" spans="1:11" s="90" customFormat="1" ht="16.149999999999999" customHeight="1">
      <c r="A44" s="178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210">
        <v>0</v>
      </c>
      <c r="I44" s="175">
        <f t="shared" si="12"/>
        <v>0</v>
      </c>
      <c r="J44" s="175">
        <f>(I44*K!$G$25)</f>
        <v>0</v>
      </c>
      <c r="K44" s="185" t="str">
        <f t="shared" si="13"/>
        <v/>
      </c>
    </row>
    <row r="45" spans="1:11" s="90" customFormat="1" ht="16.149999999999999" customHeight="1">
      <c r="A45" s="178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210">
        <v>0</v>
      </c>
      <c r="I45" s="175">
        <f t="shared" si="12"/>
        <v>0</v>
      </c>
      <c r="J45" s="175">
        <f>(I45*K!$G$25)</f>
        <v>0</v>
      </c>
      <c r="K45" s="185" t="str">
        <f t="shared" si="13"/>
        <v/>
      </c>
    </row>
    <row r="46" spans="1:11" ht="6" customHeight="1">
      <c r="A46" s="117"/>
      <c r="B46" s="126"/>
      <c r="C46" s="126"/>
      <c r="D46" s="126"/>
      <c r="E46" s="140"/>
      <c r="F46" s="141"/>
      <c r="G46" s="151"/>
      <c r="H46" s="129"/>
      <c r="I46" s="129"/>
      <c r="J46" s="142"/>
      <c r="K46" s="156"/>
    </row>
    <row r="47" spans="1:11" ht="18" customHeight="1">
      <c r="A47" s="516" t="s">
        <v>472</v>
      </c>
      <c r="B47" s="516"/>
      <c r="C47" s="516"/>
      <c r="D47" s="516"/>
      <c r="E47" s="516"/>
      <c r="F47" s="292"/>
      <c r="G47" s="293"/>
      <c r="H47" s="294"/>
      <c r="I47" s="292" t="s">
        <v>473</v>
      </c>
      <c r="J47" s="292">
        <f>ROUND((J6+J13+J20+J40),2)</f>
        <v>0</v>
      </c>
      <c r="K47" s="297">
        <f>K6+K13+K20+K40</f>
        <v>0</v>
      </c>
    </row>
    <row r="48" spans="1:11" ht="6" customHeight="1">
      <c r="A48" s="93"/>
      <c r="B48" s="77"/>
      <c r="C48" s="77"/>
      <c r="D48" s="94"/>
      <c r="E48" s="95"/>
      <c r="F48" s="99"/>
      <c r="G48" s="94"/>
      <c r="H48" s="92"/>
      <c r="I48" s="96"/>
      <c r="J48" s="88"/>
      <c r="K48" s="187"/>
    </row>
    <row r="49" spans="1:12" ht="20.149999999999999" customHeight="1">
      <c r="A49" s="118"/>
      <c r="B49" s="119"/>
      <c r="C49" s="119"/>
      <c r="D49" s="119"/>
      <c r="E49" s="119"/>
      <c r="F49" s="120"/>
      <c r="G49" s="152"/>
      <c r="H49" s="119"/>
      <c r="I49" s="119"/>
      <c r="J49" s="119"/>
      <c r="K49" s="120"/>
    </row>
    <row r="50" spans="1:12" ht="24" customHeight="1">
      <c r="A50" s="121"/>
      <c r="B50" s="517"/>
      <c r="C50" s="517"/>
      <c r="D50" s="517"/>
      <c r="E50" s="517"/>
      <c r="F50" s="517"/>
      <c r="G50" s="517"/>
      <c r="H50" s="517"/>
      <c r="I50" s="517"/>
      <c r="J50" s="517"/>
      <c r="K50" s="517"/>
    </row>
    <row r="51" spans="1:12" ht="13.15" customHeight="1">
      <c r="A51" s="121"/>
      <c r="B51" s="513"/>
      <c r="C51" s="513"/>
      <c r="D51" s="513"/>
      <c r="E51" s="513"/>
      <c r="F51" s="513"/>
      <c r="G51" s="513"/>
      <c r="H51" s="513"/>
      <c r="I51" s="513"/>
      <c r="J51" s="513"/>
      <c r="K51" s="513"/>
    </row>
    <row r="52" spans="1:12" ht="13.15" customHeight="1">
      <c r="A52" s="121"/>
      <c r="B52" s="513"/>
      <c r="C52" s="513"/>
      <c r="D52" s="513"/>
      <c r="E52" s="513"/>
      <c r="F52" s="513"/>
      <c r="G52" s="513"/>
      <c r="H52" s="513"/>
      <c r="I52" s="513"/>
      <c r="J52" s="513"/>
      <c r="K52" s="513"/>
    </row>
    <row r="53" spans="1:12" ht="13.15" customHeight="1">
      <c r="A53" s="121"/>
      <c r="C53" s="219"/>
      <c r="D53" s="219"/>
      <c r="E53" s="219"/>
      <c r="F53" s="219"/>
      <c r="G53" s="219"/>
      <c r="H53" s="219"/>
      <c r="I53" s="219"/>
      <c r="J53" s="219"/>
      <c r="K53" s="219"/>
    </row>
    <row r="54" spans="1:12" ht="13.15" customHeight="1">
      <c r="A54" s="511"/>
      <c r="B54" s="511"/>
      <c r="C54" s="511"/>
      <c r="D54" s="511"/>
      <c r="E54" s="511"/>
      <c r="F54" s="511"/>
      <c r="G54" s="511"/>
      <c r="H54" s="511"/>
      <c r="I54" s="511"/>
      <c r="J54" s="219"/>
      <c r="K54" s="219"/>
    </row>
    <row r="55" spans="1:12" ht="13.15" customHeight="1">
      <c r="A55" s="512"/>
      <c r="B55" s="512"/>
      <c r="C55" s="512"/>
      <c r="D55" s="512"/>
      <c r="E55" s="512"/>
      <c r="F55" s="512"/>
      <c r="G55" s="512"/>
      <c r="H55" s="512"/>
      <c r="I55" s="512"/>
      <c r="J55" s="219"/>
      <c r="K55" s="219"/>
    </row>
    <row r="56" spans="1:12" ht="13.15" customHeight="1">
      <c r="A56" s="512"/>
      <c r="B56" s="512"/>
      <c r="C56" s="512"/>
      <c r="D56" s="512"/>
      <c r="E56" s="512"/>
      <c r="F56" s="512"/>
      <c r="G56" s="512"/>
      <c r="H56" s="512"/>
      <c r="I56" s="512"/>
      <c r="J56" s="219"/>
      <c r="K56" s="219"/>
    </row>
    <row r="57" spans="1:12">
      <c r="A57" s="374"/>
      <c r="B57" s="374"/>
      <c r="C57" s="374"/>
      <c r="D57" s="374"/>
      <c r="E57" s="97"/>
      <c r="G57" s="97"/>
      <c r="H57" s="97"/>
      <c r="L57"/>
    </row>
  </sheetData>
  <mergeCells count="11">
    <mergeCell ref="B52:K52"/>
    <mergeCell ref="F54:I54"/>
    <mergeCell ref="F55:I55"/>
    <mergeCell ref="F56:I56"/>
    <mergeCell ref="A54:E54"/>
    <mergeCell ref="A55:E55"/>
    <mergeCell ref="A56:E56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2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8" tint="-0.249977111117893"/>
    <pageSetUpPr fitToPage="1"/>
  </sheetPr>
  <dimension ref="A1:P56"/>
  <sheetViews>
    <sheetView showGridLines="0" zoomScaleNormal="100" zoomScaleSheetLayoutView="100" workbookViewId="0">
      <selection activeCell="P24" sqref="P24"/>
    </sheetView>
  </sheetViews>
  <sheetFormatPr defaultColWidth="9.1796875" defaultRowHeight="15.5"/>
  <cols>
    <col min="1" max="1" width="5" style="78" customWidth="1"/>
    <col min="2" max="3" width="11" style="78" customWidth="1"/>
    <col min="4" max="4" width="13.81640625" style="78" customWidth="1"/>
    <col min="5" max="5" width="43.1796875" style="78" customWidth="1"/>
    <col min="6" max="6" width="9.26953125" style="97" customWidth="1"/>
    <col min="7" max="7" width="8.26953125" style="100" bestFit="1" customWidth="1"/>
    <col min="8" max="8" width="12.1796875" style="344" customWidth="1"/>
    <col min="9" max="9" width="10.54296875" style="78" customWidth="1"/>
    <col min="10" max="10" width="13" style="78" customWidth="1"/>
    <col min="11" max="11" width="12.1796875" style="97" customWidth="1"/>
    <col min="12" max="22" width="12.7265625" style="78" customWidth="1"/>
    <col min="23" max="16384" width="9.1796875" style="78"/>
  </cols>
  <sheetData>
    <row r="1" spans="1:16" s="89" customFormat="1" ht="15" customHeight="1">
      <c r="A1" s="77" t="s">
        <v>490</v>
      </c>
      <c r="D1" s="80"/>
      <c r="F1" s="98"/>
      <c r="G1" s="150"/>
      <c r="H1" s="329"/>
      <c r="J1" s="86" t="s">
        <v>140</v>
      </c>
      <c r="K1" s="63" t="str">
        <f>'Dados Básicos do município'!H4</f>
        <v>Inserir a data</v>
      </c>
    </row>
    <row r="2" spans="1:16" s="89" customFormat="1" ht="15" customHeight="1">
      <c r="A2" s="77" t="s">
        <v>141</v>
      </c>
      <c r="C2" s="80" t="str">
        <f>'Dados Básicos do município'!B5</f>
        <v>CBH-DOCE</v>
      </c>
      <c r="F2" s="98"/>
      <c r="G2" s="150"/>
      <c r="H2" s="329"/>
      <c r="K2" s="98"/>
    </row>
    <row r="3" spans="1:16" s="89" customFormat="1" ht="15" customHeight="1">
      <c r="A3" s="77" t="s">
        <v>142</v>
      </c>
      <c r="C3" s="80" t="str">
        <f>'Dados Básicos do município'!B6</f>
        <v>Rio Piracicaba/Minas Gerais</v>
      </c>
      <c r="F3" s="98"/>
      <c r="G3" s="150"/>
      <c r="H3" s="329"/>
      <c r="J3" s="87"/>
      <c r="K3" s="86"/>
    </row>
    <row r="4" spans="1:16" ht="6" customHeight="1">
      <c r="A4" s="126"/>
      <c r="B4" s="126"/>
      <c r="C4" s="126"/>
      <c r="D4" s="126"/>
      <c r="E4" s="127"/>
      <c r="F4" s="128"/>
      <c r="G4" s="151"/>
      <c r="H4" s="330"/>
      <c r="I4" s="129"/>
      <c r="J4" s="129"/>
      <c r="K4" s="155"/>
    </row>
    <row r="5" spans="1:16" s="100" customFormat="1" ht="47.5" customHeight="1">
      <c r="A5" s="276" t="s">
        <v>457</v>
      </c>
      <c r="B5" s="276" t="s">
        <v>16</v>
      </c>
      <c r="C5" s="276" t="s">
        <v>458</v>
      </c>
      <c r="D5" s="276" t="s">
        <v>459</v>
      </c>
      <c r="E5" s="277" t="s">
        <v>460</v>
      </c>
      <c r="F5" s="515" t="s">
        <v>461</v>
      </c>
      <c r="G5" s="515"/>
      <c r="H5" s="331" t="s">
        <v>462</v>
      </c>
      <c r="I5" s="279" t="s">
        <v>463</v>
      </c>
      <c r="J5" s="279" t="s">
        <v>464</v>
      </c>
      <c r="K5" s="279" t="s">
        <v>465</v>
      </c>
    </row>
    <row r="6" spans="1:16" s="89" customFormat="1" ht="18" customHeight="1">
      <c r="A6" s="280">
        <v>1</v>
      </c>
      <c r="B6" s="281" t="s">
        <v>466</v>
      </c>
      <c r="C6" s="281"/>
      <c r="D6" s="281"/>
      <c r="E6" s="281"/>
      <c r="F6" s="282"/>
      <c r="G6" s="280"/>
      <c r="H6" s="332"/>
      <c r="I6" s="281"/>
      <c r="J6" s="283">
        <f>J8</f>
        <v>0</v>
      </c>
      <c r="K6" s="284">
        <f>IF(J6=0,0,J6/$J$47)</f>
        <v>0</v>
      </c>
    </row>
    <row r="7" spans="1:16" ht="6" customHeight="1">
      <c r="A7" s="126"/>
      <c r="B7" s="126"/>
      <c r="C7" s="126"/>
      <c r="D7" s="126"/>
      <c r="E7" s="127"/>
      <c r="F7" s="128"/>
      <c r="G7" s="151"/>
      <c r="H7" s="330"/>
      <c r="I7" s="129"/>
      <c r="J7" s="129"/>
      <c r="K7" s="155"/>
    </row>
    <row r="8" spans="1:16" s="89" customFormat="1" ht="18" customHeight="1">
      <c r="A8" s="144" t="s">
        <v>35</v>
      </c>
      <c r="B8" s="145" t="s">
        <v>197</v>
      </c>
      <c r="C8" s="145"/>
      <c r="D8" s="145"/>
      <c r="E8" s="145"/>
      <c r="F8" s="146"/>
      <c r="G8" s="144"/>
      <c r="H8" s="333"/>
      <c r="I8" s="145"/>
      <c r="J8" s="296">
        <f>SUM(J9:J11)</f>
        <v>0</v>
      </c>
      <c r="K8" s="300">
        <f>SUM(K9:K11)</f>
        <v>0</v>
      </c>
    </row>
    <row r="9" spans="1:16" s="90" customFormat="1" ht="16.149999999999999" customHeight="1">
      <c r="A9" s="178" t="s">
        <v>198</v>
      </c>
      <c r="B9" s="172" t="str">
        <f>'P1'!B9</f>
        <v>preencher</v>
      </c>
      <c r="C9" s="172" t="str">
        <f>Custos!G13</f>
        <v>preencher</v>
      </c>
      <c r="D9" s="173" t="str">
        <f>Custos!$D$13</f>
        <v>preencher</v>
      </c>
      <c r="E9" s="174" t="str">
        <f>Custos!B13</f>
        <v>Engenheiro Coordenador</v>
      </c>
      <c r="F9" s="541"/>
      <c r="G9" s="173" t="s">
        <v>201</v>
      </c>
      <c r="H9" s="308">
        <v>78.292688356164376</v>
      </c>
      <c r="I9" s="175">
        <f>F9*H9</f>
        <v>0</v>
      </c>
      <c r="J9" s="175">
        <f>I9*K!$G$23</f>
        <v>0</v>
      </c>
      <c r="K9" s="185" t="str">
        <f>IF(J9=0,"",J9/$J$47)</f>
        <v/>
      </c>
      <c r="M9" s="91"/>
    </row>
    <row r="10" spans="1:16" s="90" customFormat="1" ht="16.149999999999999" customHeight="1">
      <c r="A10" s="178" t="s">
        <v>202</v>
      </c>
      <c r="B10" s="172" t="str">
        <f>'P1'!B10</f>
        <v>preencher</v>
      </c>
      <c r="C10" s="176" t="str">
        <f>Custos!G14</f>
        <v>preencher</v>
      </c>
      <c r="D10" s="177" t="str">
        <f>Custos!D14</f>
        <v>preencher</v>
      </c>
      <c r="E10" s="174" t="str">
        <f>Custos!B14</f>
        <v>Engenheiro de Projetos Pleno</v>
      </c>
      <c r="F10" s="542"/>
      <c r="G10" s="177" t="s">
        <v>201</v>
      </c>
      <c r="H10" s="308">
        <v>105.45545778585407</v>
      </c>
      <c r="I10" s="175">
        <f>F10*H10</f>
        <v>0</v>
      </c>
      <c r="J10" s="175">
        <f>I10*K!$G$23</f>
        <v>0</v>
      </c>
      <c r="K10" s="185" t="str">
        <f t="shared" ref="K10:K11" si="0">IF(J10=0,"",J10/$J$47)</f>
        <v/>
      </c>
      <c r="M10" s="91"/>
      <c r="N10" s="324"/>
      <c r="O10" s="325"/>
      <c r="P10" s="326"/>
    </row>
    <row r="11" spans="1:16" s="90" customFormat="1" ht="16.149999999999999" customHeight="1">
      <c r="A11" s="178" t="s">
        <v>467</v>
      </c>
      <c r="B11" s="172" t="str">
        <f>'P1'!B11</f>
        <v>preencher</v>
      </c>
      <c r="C11" s="176" t="str">
        <f>Custos!G15</f>
        <v>preencher</v>
      </c>
      <c r="D11" s="177" t="str">
        <f>Custos!D15</f>
        <v>preencher</v>
      </c>
      <c r="E11" s="174" t="str">
        <f>Custos!B15</f>
        <v>Auxiliar Administrativo</v>
      </c>
      <c r="F11" s="542"/>
      <c r="G11" s="177" t="s">
        <v>201</v>
      </c>
      <c r="H11" s="308">
        <v>447.38679060665362</v>
      </c>
      <c r="I11" s="175">
        <f>F11*H11</f>
        <v>0</v>
      </c>
      <c r="J11" s="175">
        <f>I11*K!$G$23</f>
        <v>0</v>
      </c>
      <c r="K11" s="185" t="str">
        <f t="shared" si="0"/>
        <v/>
      </c>
      <c r="M11" s="91"/>
    </row>
    <row r="12" spans="1:16" ht="6" customHeight="1">
      <c r="A12" s="126"/>
      <c r="B12" s="126"/>
      <c r="C12" s="126"/>
      <c r="D12" s="126"/>
      <c r="E12" s="127"/>
      <c r="F12" s="128"/>
      <c r="G12" s="151"/>
      <c r="H12" s="330"/>
      <c r="I12" s="129"/>
      <c r="J12" s="129"/>
      <c r="K12" s="155"/>
      <c r="M12" s="91"/>
    </row>
    <row r="13" spans="1:16" s="89" customFormat="1" ht="18" customHeight="1">
      <c r="A13" s="280">
        <v>2</v>
      </c>
      <c r="B13" s="281" t="s">
        <v>207</v>
      </c>
      <c r="C13" s="281"/>
      <c r="D13" s="281"/>
      <c r="E13" s="281"/>
      <c r="F13" s="282"/>
      <c r="G13" s="280"/>
      <c r="H13" s="332"/>
      <c r="I13" s="281"/>
      <c r="J13" s="283">
        <f>J15</f>
        <v>0</v>
      </c>
      <c r="K13" s="284">
        <f>IF(J13=0,0,J13/$J$47)</f>
        <v>0</v>
      </c>
      <c r="M13" s="91"/>
    </row>
    <row r="14" spans="1:16" ht="5.15" customHeight="1">
      <c r="A14" s="133"/>
      <c r="B14" s="134"/>
      <c r="C14" s="134"/>
      <c r="D14" s="135"/>
      <c r="E14" s="136"/>
      <c r="F14" s="131"/>
      <c r="G14" s="125"/>
      <c r="H14" s="334"/>
      <c r="I14" s="125"/>
      <c r="J14" s="125"/>
      <c r="K14" s="154"/>
      <c r="M14" s="91"/>
    </row>
    <row r="15" spans="1:16" s="89" customFormat="1" ht="18" customHeight="1">
      <c r="A15" s="285" t="s">
        <v>53</v>
      </c>
      <c r="B15" s="286" t="s">
        <v>207</v>
      </c>
      <c r="C15" s="286"/>
      <c r="D15" s="286"/>
      <c r="E15" s="286"/>
      <c r="F15" s="287"/>
      <c r="G15" s="285"/>
      <c r="H15" s="335"/>
      <c r="I15" s="287"/>
      <c r="J15" s="288">
        <f>SUM(J16:J18)</f>
        <v>0</v>
      </c>
      <c r="K15" s="301">
        <f>SUM(K16:K18)</f>
        <v>0</v>
      </c>
      <c r="M15" s="91"/>
    </row>
    <row r="16" spans="1:16" s="90" customFormat="1" ht="16.149999999999999" customHeight="1">
      <c r="A16" s="178" t="s">
        <v>202</v>
      </c>
      <c r="B16" s="172" t="str">
        <f>'P1'!B16</f>
        <v>preencher</v>
      </c>
      <c r="C16" s="172" t="str">
        <f>Custos!G20</f>
        <v>preencher</v>
      </c>
      <c r="D16" s="177" t="str">
        <f>Custos!D20</f>
        <v>preencher</v>
      </c>
      <c r="E16" s="174" t="str">
        <f>Custos!B20</f>
        <v>Engenheiro de Projetos (Elétrico)</v>
      </c>
      <c r="F16" s="541"/>
      <c r="G16" s="173" t="s">
        <v>201</v>
      </c>
      <c r="H16" s="308">
        <v>55.923348825831695</v>
      </c>
      <c r="I16" s="175">
        <f t="shared" ref="I16:I18" si="1">F16*H16</f>
        <v>0</v>
      </c>
      <c r="J16" s="175">
        <f>I16*K!$G$23</f>
        <v>0</v>
      </c>
      <c r="K16" s="184" t="str">
        <f t="shared" ref="K16:K18" si="2">IF(J16=0,"",J16/$J$47)</f>
        <v/>
      </c>
      <c r="M16" s="91"/>
    </row>
    <row r="17" spans="1:13" s="90" customFormat="1" ht="16.149999999999999" customHeight="1">
      <c r="A17" s="178" t="s">
        <v>204</v>
      </c>
      <c r="B17" s="172" t="str">
        <f>'P1'!B17</f>
        <v>preencher</v>
      </c>
      <c r="C17" s="172" t="str">
        <f>Custos!G21</f>
        <v>preencher</v>
      </c>
      <c r="D17" s="177" t="str">
        <f>Custos!D21</f>
        <v>preencher</v>
      </c>
      <c r="E17" s="174" t="str">
        <f>Custos!B21</f>
        <v>Engenheiro de Projeto (Calculista)</v>
      </c>
      <c r="F17" s="541"/>
      <c r="G17" s="173" t="s">
        <v>201</v>
      </c>
      <c r="H17" s="308">
        <v>55.923348825831695</v>
      </c>
      <c r="I17" s="175">
        <f t="shared" si="1"/>
        <v>0</v>
      </c>
      <c r="J17" s="175">
        <f>I17*K!$G$23</f>
        <v>0</v>
      </c>
      <c r="K17" s="184" t="str">
        <f t="shared" si="2"/>
        <v/>
      </c>
      <c r="M17" s="91"/>
    </row>
    <row r="18" spans="1:13" s="90" customFormat="1" ht="16.149999999999999" customHeight="1">
      <c r="A18" s="178" t="s">
        <v>467</v>
      </c>
      <c r="B18" s="172" t="str">
        <f>'P1'!B18</f>
        <v>preencher</v>
      </c>
      <c r="C18" s="172" t="str">
        <f>Custos!G22</f>
        <v>preencher</v>
      </c>
      <c r="D18" s="177" t="str">
        <f>Custos!D22</f>
        <v>preencher</v>
      </c>
      <c r="E18" s="174" t="str">
        <f>Custos!B22</f>
        <v>Engenheiro ambiental</v>
      </c>
      <c r="F18" s="541"/>
      <c r="G18" s="173" t="s">
        <v>201</v>
      </c>
      <c r="H18" s="308">
        <v>47.934298993570032</v>
      </c>
      <c r="I18" s="175">
        <f t="shared" si="1"/>
        <v>0</v>
      </c>
      <c r="J18" s="175">
        <f>I18*K!$G$23</f>
        <v>0</v>
      </c>
      <c r="K18" s="184" t="str">
        <f t="shared" si="2"/>
        <v/>
      </c>
      <c r="M18" s="91"/>
    </row>
    <row r="19" spans="1:13" ht="6" customHeight="1">
      <c r="A19" s="126"/>
      <c r="B19" s="126"/>
      <c r="C19" s="126"/>
      <c r="D19" s="126"/>
      <c r="E19" s="127"/>
      <c r="F19" s="128"/>
      <c r="G19" s="151"/>
      <c r="H19" s="330"/>
      <c r="I19" s="129"/>
      <c r="J19" s="129"/>
      <c r="K19" s="155"/>
      <c r="M19" s="91"/>
    </row>
    <row r="20" spans="1:13" s="89" customFormat="1" ht="18" customHeight="1">
      <c r="A20" s="289">
        <v>3</v>
      </c>
      <c r="B20" s="290" t="s">
        <v>135</v>
      </c>
      <c r="C20" s="290"/>
      <c r="D20" s="290"/>
      <c r="E20" s="148"/>
      <c r="F20" s="149"/>
      <c r="G20" s="147"/>
      <c r="H20" s="336"/>
      <c r="I20" s="148"/>
      <c r="J20" s="295">
        <f>J22+J27+J33+J37</f>
        <v>0</v>
      </c>
      <c r="K20" s="284">
        <f>IF(J20=0,0,J20/$J$47)</f>
        <v>0</v>
      </c>
      <c r="M20" s="91"/>
    </row>
    <row r="21" spans="1:13" ht="5.15" customHeight="1">
      <c r="A21" s="133"/>
      <c r="B21" s="134"/>
      <c r="C21" s="134"/>
      <c r="D21" s="135"/>
      <c r="E21" s="136"/>
      <c r="F21" s="131"/>
      <c r="G21" s="125"/>
      <c r="H21" s="334"/>
      <c r="I21" s="125"/>
      <c r="J21" s="125"/>
      <c r="K21" s="154"/>
      <c r="M21" s="91"/>
    </row>
    <row r="22" spans="1:13" s="89" customFormat="1" ht="18" customHeight="1">
      <c r="A22" s="144" t="s">
        <v>65</v>
      </c>
      <c r="B22" s="145" t="s">
        <v>219</v>
      </c>
      <c r="C22" s="145"/>
      <c r="D22" s="145"/>
      <c r="E22" s="145"/>
      <c r="F22" s="146"/>
      <c r="G22" s="144"/>
      <c r="H22" s="333"/>
      <c r="I22" s="145"/>
      <c r="J22" s="296">
        <f>SUM(J23:J25)</f>
        <v>0</v>
      </c>
      <c r="K22" s="300">
        <f>SUM(K23:K25)</f>
        <v>0</v>
      </c>
      <c r="M22" s="91"/>
    </row>
    <row r="23" spans="1:13" s="90" customFormat="1">
      <c r="A23" s="178" t="s">
        <v>198</v>
      </c>
      <c r="B23" s="172" t="str">
        <f>'P1'!B23</f>
        <v>preencher</v>
      </c>
      <c r="C23" s="178" t="str">
        <f>Custos!G33</f>
        <v>preencher</v>
      </c>
      <c r="D23" s="182" t="str">
        <f>Custos!D33</f>
        <v>preencher</v>
      </c>
      <c r="E23" s="317" t="str">
        <f>Custos!B33</f>
        <v>Mobilização e desmobilização de equipe de topografia</v>
      </c>
      <c r="F23" s="540"/>
      <c r="G23" s="210" t="str">
        <f>Custos!H33</f>
        <v>km</v>
      </c>
      <c r="H23" s="546">
        <v>560</v>
      </c>
      <c r="I23" s="175">
        <f>H23*F23</f>
        <v>0</v>
      </c>
      <c r="J23" s="175">
        <f>I23*K!$G$24</f>
        <v>0</v>
      </c>
      <c r="K23" s="185" t="str">
        <f t="shared" ref="K23:K25" si="3">IF(J23=0,"",J23/$J$47)</f>
        <v/>
      </c>
      <c r="M23" s="91"/>
    </row>
    <row r="24" spans="1:13" s="90" customFormat="1">
      <c r="A24" s="178" t="s">
        <v>202</v>
      </c>
      <c r="B24" s="172" t="str">
        <f>'P1'!B24</f>
        <v>preencher</v>
      </c>
      <c r="C24" s="178" t="str">
        <f>Custos!G34</f>
        <v>preencher</v>
      </c>
      <c r="D24" s="182" t="str">
        <f>Custos!D34</f>
        <v>preencher</v>
      </c>
      <c r="E24" s="305" t="str">
        <f>Custos!B34</f>
        <v>Equipe de topografia de campo</v>
      </c>
      <c r="F24" s="540"/>
      <c r="G24" s="210" t="str">
        <f>Custos!H34</f>
        <v>mês</v>
      </c>
      <c r="H24" s="547">
        <v>6.1011120663357276E-4</v>
      </c>
      <c r="I24" s="175">
        <f t="shared" ref="I24:I25" si="4">H24*F24</f>
        <v>0</v>
      </c>
      <c r="J24" s="175">
        <f>I24*K!$G$24</f>
        <v>0</v>
      </c>
      <c r="K24" s="185" t="str">
        <f t="shared" si="3"/>
        <v/>
      </c>
      <c r="M24" s="91"/>
    </row>
    <row r="25" spans="1:13" s="90" customFormat="1">
      <c r="A25" s="178" t="s">
        <v>204</v>
      </c>
      <c r="B25" s="172" t="str">
        <f>'P1'!B25</f>
        <v>preencher</v>
      </c>
      <c r="C25" s="178" t="str">
        <f>Custos!G35</f>
        <v>preencher</v>
      </c>
      <c r="D25" s="182" t="str">
        <f>Custos!D35</f>
        <v>preencher</v>
      </c>
      <c r="E25" s="305" t="str">
        <f>Custos!B35</f>
        <v>Equipe de topografia de escritório</v>
      </c>
      <c r="F25" s="540"/>
      <c r="G25" s="210" t="str">
        <f>Custos!H35</f>
        <v>mês</v>
      </c>
      <c r="H25" s="547">
        <v>3.0505560331678638E-4</v>
      </c>
      <c r="I25" s="175">
        <f t="shared" si="4"/>
        <v>0</v>
      </c>
      <c r="J25" s="175">
        <f>I25*K!$G$24</f>
        <v>0</v>
      </c>
      <c r="K25" s="185" t="str">
        <f t="shared" si="3"/>
        <v/>
      </c>
      <c r="M25" s="91"/>
    </row>
    <row r="26" spans="1:13" ht="5.15" customHeight="1">
      <c r="A26" s="133"/>
      <c r="B26" s="134"/>
      <c r="C26" s="134"/>
      <c r="D26" s="135"/>
      <c r="E26" s="136"/>
      <c r="F26" s="131"/>
      <c r="G26" s="125"/>
      <c r="H26" s="334"/>
      <c r="I26" s="125"/>
      <c r="J26" s="125"/>
      <c r="K26" s="154"/>
      <c r="M26" s="91"/>
    </row>
    <row r="27" spans="1:13" s="89" customFormat="1" ht="18" customHeight="1">
      <c r="A27" s="122" t="s">
        <v>66</v>
      </c>
      <c r="B27" s="137" t="s">
        <v>468</v>
      </c>
      <c r="C27" s="137"/>
      <c r="D27" s="137"/>
      <c r="E27" s="137"/>
      <c r="F27" s="124"/>
      <c r="G27" s="122"/>
      <c r="H27" s="337"/>
      <c r="I27" s="123"/>
      <c r="J27" s="138">
        <f>SUM(J28:J31)</f>
        <v>0</v>
      </c>
      <c r="K27" s="299">
        <f>SUM(K28:K31)</f>
        <v>0</v>
      </c>
      <c r="M27" s="91"/>
    </row>
    <row r="28" spans="1:13" s="90" customFormat="1">
      <c r="A28" s="178" t="s">
        <v>198</v>
      </c>
      <c r="B28" s="172" t="str">
        <f>'P1'!B28</f>
        <v>preencher</v>
      </c>
      <c r="C28" s="178" t="str">
        <f>Custos!G27</f>
        <v>preencher</v>
      </c>
      <c r="D28" s="182" t="str">
        <f>Custos!D27</f>
        <v>preencher</v>
      </c>
      <c r="E28" s="318" t="str">
        <f>Custos!B27</f>
        <v>Sondagem a percussao - mobilizacao e desmobilizacao</v>
      </c>
      <c r="F28" s="540"/>
      <c r="G28" s="210" t="str">
        <f>Custos!H27</f>
        <v>unidade</v>
      </c>
      <c r="H28" s="308">
        <v>1</v>
      </c>
      <c r="I28" s="175">
        <f>H28*F28</f>
        <v>0</v>
      </c>
      <c r="J28" s="175">
        <f>I28*K!$G$24</f>
        <v>0</v>
      </c>
      <c r="K28" s="185" t="str">
        <f t="shared" ref="K28:K31" si="5">IF(J28=0,"",J28/$J$47)</f>
        <v/>
      </c>
      <c r="M28" s="91"/>
    </row>
    <row r="29" spans="1:13" s="90" customFormat="1" ht="26.5" customHeight="1">
      <c r="A29" s="178" t="s">
        <v>202</v>
      </c>
      <c r="B29" s="172" t="str">
        <f>'P1'!B29</f>
        <v>preencher</v>
      </c>
      <c r="C29" s="182" t="str">
        <f>Custos!G28</f>
        <v>preencher</v>
      </c>
      <c r="D29" s="182" t="str">
        <f>Custos!D28</f>
        <v>preencher</v>
      </c>
      <c r="E29" s="316" t="str">
        <f>Custos!B28</f>
        <v>Sondagem a percussao - adicional de mobilizacao e desmobilizacao</v>
      </c>
      <c r="F29" s="540"/>
      <c r="G29" s="210" t="str">
        <f>Custos!H28</f>
        <v>km</v>
      </c>
      <c r="H29" s="546">
        <v>560</v>
      </c>
      <c r="I29" s="175">
        <f t="shared" ref="I29:I31" si="6">H29*F29</f>
        <v>0</v>
      </c>
      <c r="J29" s="175">
        <f>I29*K!$G$24</f>
        <v>0</v>
      </c>
      <c r="K29" s="184" t="str">
        <f t="shared" si="5"/>
        <v/>
      </c>
      <c r="M29" s="91"/>
    </row>
    <row r="30" spans="1:13" s="90" customFormat="1">
      <c r="A30" s="178" t="s">
        <v>204</v>
      </c>
      <c r="B30" s="172" t="str">
        <f>'P1'!B30</f>
        <v>preencher</v>
      </c>
      <c r="C30" s="178" t="str">
        <f>Custos!G29</f>
        <v>preencher</v>
      </c>
      <c r="D30" s="182" t="str">
        <f>Custos!D29</f>
        <v>preencher</v>
      </c>
      <c r="E30" s="318" t="str">
        <f>Custos!B29</f>
        <v>Sondagem a percussao - instalacao por furo</v>
      </c>
      <c r="F30" s="540"/>
      <c r="G30" s="210" t="str">
        <f>Custos!H29</f>
        <v>unidade</v>
      </c>
      <c r="H30" s="308">
        <v>3</v>
      </c>
      <c r="I30" s="175">
        <f t="shared" si="6"/>
        <v>0</v>
      </c>
      <c r="J30" s="175">
        <f>I30*K!$G$24</f>
        <v>0</v>
      </c>
      <c r="K30" s="185" t="str">
        <f t="shared" si="5"/>
        <v/>
      </c>
      <c r="M30" s="91"/>
    </row>
    <row r="31" spans="1:13" s="90" customFormat="1" ht="26.5" customHeight="1">
      <c r="A31" s="178" t="s">
        <v>217</v>
      </c>
      <c r="B31" s="172" t="str">
        <f>'P1'!B31</f>
        <v>preencher</v>
      </c>
      <c r="C31" s="182" t="str">
        <f>Custos!G30</f>
        <v>preencher</v>
      </c>
      <c r="D31" s="182" t="str">
        <f>Custos!D30</f>
        <v>preencher</v>
      </c>
      <c r="E31" s="316" t="str">
        <f>Custos!B30</f>
        <v>Sondagem a percussao ø2.1/2" - perfuracao e retirada de amostras</v>
      </c>
      <c r="F31" s="540"/>
      <c r="G31" s="210" t="str">
        <f>Custos!H30</f>
        <v>m</v>
      </c>
      <c r="H31" s="308">
        <v>30</v>
      </c>
      <c r="I31" s="175">
        <f t="shared" si="6"/>
        <v>0</v>
      </c>
      <c r="J31" s="175">
        <f>I31*K!$G$24</f>
        <v>0</v>
      </c>
      <c r="K31" s="184" t="str">
        <f t="shared" si="5"/>
        <v/>
      </c>
      <c r="M31" s="91"/>
    </row>
    <row r="32" spans="1:13" s="90" customFormat="1" ht="9" customHeight="1">
      <c r="A32" s="213"/>
      <c r="B32" s="133"/>
      <c r="C32" s="133"/>
      <c r="D32" s="214"/>
      <c r="E32" s="215"/>
      <c r="F32" s="216"/>
      <c r="G32" s="125"/>
      <c r="H32" s="338"/>
      <c r="I32" s="217"/>
      <c r="J32" s="217"/>
      <c r="K32" s="218"/>
      <c r="M32" s="91"/>
    </row>
    <row r="33" spans="1:13" s="89" customFormat="1" ht="18" customHeight="1">
      <c r="A33" s="122" t="s">
        <v>67</v>
      </c>
      <c r="B33" s="137" t="s">
        <v>491</v>
      </c>
      <c r="C33" s="137"/>
      <c r="D33" s="137"/>
      <c r="E33" s="137"/>
      <c r="F33" s="124"/>
      <c r="G33" s="122"/>
      <c r="H33" s="337"/>
      <c r="I33" s="123"/>
      <c r="J33" s="138">
        <f>SUM(J34:J35)</f>
        <v>0</v>
      </c>
      <c r="K33" s="299">
        <f>SUM(K34:K35)</f>
        <v>0</v>
      </c>
      <c r="M33" s="91"/>
    </row>
    <row r="34" spans="1:13" s="90" customFormat="1">
      <c r="A34" s="178" t="s">
        <v>198</v>
      </c>
      <c r="B34" s="172" t="str">
        <f>'P1'!B34</f>
        <v>preencher</v>
      </c>
      <c r="C34" s="178" t="str">
        <f>Custos!G38</f>
        <v>preencher</v>
      </c>
      <c r="D34" s="182" t="str">
        <f>Custos!D38</f>
        <v>preencher</v>
      </c>
      <c r="E34" s="317" t="str">
        <f>Custos!B38</f>
        <v>Equipe de topografia de campo</v>
      </c>
      <c r="F34" s="540"/>
      <c r="G34" s="210" t="str">
        <f>Custos!H38</f>
        <v>mês</v>
      </c>
      <c r="H34" s="548">
        <v>1.4442342791999997E-2</v>
      </c>
      <c r="I34" s="175">
        <f>H34*F34</f>
        <v>0</v>
      </c>
      <c r="J34" s="175">
        <f>I34*K!$G$24</f>
        <v>0</v>
      </c>
      <c r="K34" s="185" t="str">
        <f t="shared" ref="K34:K35" si="7">IF(J34=0,"",J34/$J$47)</f>
        <v/>
      </c>
      <c r="M34" s="91"/>
    </row>
    <row r="35" spans="1:13" s="90" customFormat="1">
      <c r="A35" s="178" t="s">
        <v>202</v>
      </c>
      <c r="B35" s="172" t="str">
        <f>'P1'!B35</f>
        <v>preencher</v>
      </c>
      <c r="C35" s="178" t="str">
        <f>Custos!G39</f>
        <v>preencher</v>
      </c>
      <c r="D35" s="182" t="str">
        <f>Custos!D39</f>
        <v>preencher</v>
      </c>
      <c r="E35" s="317" t="str">
        <f>Custos!B39</f>
        <v>Equipe de topografia de escritório</v>
      </c>
      <c r="F35" s="540"/>
      <c r="G35" s="210" t="str">
        <f>Custos!H39</f>
        <v>mês</v>
      </c>
      <c r="H35" s="548">
        <v>1.3137999839999998E-3</v>
      </c>
      <c r="I35" s="175">
        <f>H35*F35</f>
        <v>0</v>
      </c>
      <c r="J35" s="175">
        <f>I35*K!$G$24</f>
        <v>0</v>
      </c>
      <c r="K35" s="185" t="str">
        <f t="shared" si="7"/>
        <v/>
      </c>
      <c r="M35" s="91"/>
    </row>
    <row r="36" spans="1:13" ht="5.15" customHeight="1">
      <c r="A36" s="178"/>
      <c r="B36" s="182"/>
      <c r="C36" s="182"/>
      <c r="D36" s="178"/>
      <c r="E36" s="139"/>
      <c r="F36" s="131"/>
      <c r="G36" s="173"/>
      <c r="H36" s="334"/>
      <c r="I36" s="125"/>
      <c r="J36" s="125"/>
      <c r="K36" s="154"/>
      <c r="M36" s="91"/>
    </row>
    <row r="37" spans="1:13" s="89" customFormat="1" ht="18" customHeight="1">
      <c r="A37" s="122" t="s">
        <v>68</v>
      </c>
      <c r="B37" s="123" t="s">
        <v>226</v>
      </c>
      <c r="C37" s="137"/>
      <c r="D37" s="137"/>
      <c r="E37" s="137"/>
      <c r="F37" s="124"/>
      <c r="G37" s="122"/>
      <c r="H37" s="123"/>
      <c r="I37" s="123"/>
      <c r="J37" s="138">
        <f>SUM(J38:J39)</f>
        <v>0</v>
      </c>
      <c r="K37" s="299">
        <f>SUM(K38:K39)</f>
        <v>0</v>
      </c>
    </row>
    <row r="38" spans="1:13" s="90" customFormat="1">
      <c r="A38" s="182" t="s">
        <v>198</v>
      </c>
      <c r="B38" s="317" t="str">
        <f>Custos!E44</f>
        <v>preencher</v>
      </c>
      <c r="C38" s="182" t="str">
        <f>Custos!G44</f>
        <v>preencher</v>
      </c>
      <c r="D38" s="182" t="str">
        <f>Custos!D44</f>
        <v>preencher</v>
      </c>
      <c r="E38" s="317" t="str">
        <f>Custos!B44</f>
        <v>Análise fisico-química da água</v>
      </c>
      <c r="F38" s="540"/>
      <c r="G38" s="182" t="str">
        <f>Custos!H44</f>
        <v>unidade</v>
      </c>
      <c r="H38" s="210">
        <v>1</v>
      </c>
      <c r="I38" s="175">
        <f t="shared" ref="I38:I39" si="8">H38*F38</f>
        <v>0</v>
      </c>
      <c r="J38" s="175">
        <f>(I38*K!$G$24)</f>
        <v>0</v>
      </c>
      <c r="K38" s="185" t="str">
        <f t="shared" ref="K38:K39" si="9">IF(J38=0,"",J38/$J$47)</f>
        <v/>
      </c>
    </row>
    <row r="39" spans="1:13" s="90" customFormat="1">
      <c r="A39" s="182" t="s">
        <v>202</v>
      </c>
      <c r="B39" s="317" t="str">
        <f>Custos!E45</f>
        <v>preencher</v>
      </c>
      <c r="C39" s="182" t="str">
        <f>Custos!G45</f>
        <v>preencher</v>
      </c>
      <c r="D39" s="182" t="str">
        <f>Custos!D45</f>
        <v>preencher</v>
      </c>
      <c r="E39" s="317" t="str">
        <f>Custos!B45</f>
        <v>Analise bactereologica da água</v>
      </c>
      <c r="F39" s="540"/>
      <c r="G39" s="182" t="str">
        <f>Custos!H45</f>
        <v>unidade</v>
      </c>
      <c r="H39" s="210">
        <v>1</v>
      </c>
      <c r="I39" s="175">
        <f t="shared" si="8"/>
        <v>0</v>
      </c>
      <c r="J39" s="175">
        <f>(I39*K!$G$24)</f>
        <v>0</v>
      </c>
      <c r="K39" s="185" t="str">
        <f t="shared" si="9"/>
        <v/>
      </c>
    </row>
    <row r="40" spans="1:13" s="89" customFormat="1" ht="18" customHeight="1">
      <c r="A40" s="289" t="s">
        <v>469</v>
      </c>
      <c r="B40" s="290" t="s">
        <v>470</v>
      </c>
      <c r="C40" s="290"/>
      <c r="D40" s="290"/>
      <c r="E40" s="148"/>
      <c r="F40" s="149"/>
      <c r="G40" s="147"/>
      <c r="H40" s="336"/>
      <c r="I40" s="148"/>
      <c r="J40" s="295">
        <f>J42</f>
        <v>0</v>
      </c>
      <c r="K40" s="284">
        <f>IF(J40=0,0,J40/$J$47)</f>
        <v>0</v>
      </c>
      <c r="L40" s="87"/>
      <c r="M40" s="91"/>
    </row>
    <row r="41" spans="1:13" ht="5.15" customHeight="1">
      <c r="A41" s="291"/>
      <c r="B41" s="134"/>
      <c r="C41" s="134"/>
      <c r="D41" s="291"/>
      <c r="E41" s="139"/>
      <c r="F41" s="131"/>
      <c r="G41" s="125"/>
      <c r="H41" s="334"/>
      <c r="I41" s="125"/>
      <c r="J41" s="125"/>
      <c r="K41" s="154"/>
      <c r="M41" s="91"/>
    </row>
    <row r="42" spans="1:13" s="89" customFormat="1" ht="18" customHeight="1">
      <c r="A42" s="122" t="s">
        <v>78</v>
      </c>
      <c r="B42" s="123" t="s">
        <v>225</v>
      </c>
      <c r="C42" s="123"/>
      <c r="D42" s="123"/>
      <c r="E42" s="123"/>
      <c r="F42" s="124"/>
      <c r="G42" s="122"/>
      <c r="H42" s="337"/>
      <c r="I42" s="123"/>
      <c r="J42" s="143">
        <f>SUM(J43:J45)</f>
        <v>0</v>
      </c>
      <c r="K42" s="298">
        <f>SUM(K43:K45)</f>
        <v>0</v>
      </c>
      <c r="L42" s="87"/>
      <c r="M42" s="91"/>
    </row>
    <row r="43" spans="1:13" s="90" customFormat="1">
      <c r="A43" s="178" t="s">
        <v>198</v>
      </c>
      <c r="B43" s="182" t="str">
        <f>Custos!F47</f>
        <v>-</v>
      </c>
      <c r="C43" s="182" t="str">
        <f>Custos!G47</f>
        <v>preencher</v>
      </c>
      <c r="D43" s="182" t="str">
        <f>Custos!D47</f>
        <v>preencher</v>
      </c>
      <c r="E43" s="179" t="str">
        <f>Custos!B47</f>
        <v>Veículo tipo pick-up 4X4</v>
      </c>
      <c r="F43" s="540"/>
      <c r="G43" s="210" t="str">
        <f>'P1'!G43</f>
        <v>R$/dia</v>
      </c>
      <c r="H43" s="308">
        <v>1</v>
      </c>
      <c r="I43" s="315">
        <f>ROUND(('P1'!I43+'P3'!I43+'P2'!I43+'P4'!I43+'P5'!I43+'P6'!I43+P7a!I43+'P8'!I43),2)</f>
        <v>0</v>
      </c>
      <c r="J43" s="175">
        <f>I43*K!$G$25</f>
        <v>0</v>
      </c>
      <c r="K43" s="185" t="str">
        <f t="shared" ref="K43:K45" si="10">IF(J43=0,"",J43/$J$47)</f>
        <v/>
      </c>
      <c r="M43" s="91"/>
    </row>
    <row r="44" spans="1:13" s="90" customFormat="1" ht="16.149999999999999" customHeight="1">
      <c r="A44" s="178" t="s">
        <v>202</v>
      </c>
      <c r="B44" s="182" t="str">
        <f>Custos!F48</f>
        <v>-</v>
      </c>
      <c r="C44" s="182" t="str">
        <f>Custos!G48</f>
        <v>preencher</v>
      </c>
      <c r="D44" s="183" t="str">
        <f>Custos!D48</f>
        <v>preencher</v>
      </c>
      <c r="E44" s="179" t="str">
        <f>Custos!B48</f>
        <v>Refeições</v>
      </c>
      <c r="F44" s="540"/>
      <c r="G44" s="210" t="str">
        <f>'P1'!G44</f>
        <v>unidade</v>
      </c>
      <c r="H44" s="308">
        <v>4</v>
      </c>
      <c r="I44" s="175">
        <f t="shared" ref="I44:I45" si="11">H44*F44</f>
        <v>0</v>
      </c>
      <c r="J44" s="175">
        <f>I44*K!$G$25</f>
        <v>0</v>
      </c>
      <c r="K44" s="185" t="str">
        <f t="shared" si="10"/>
        <v/>
      </c>
      <c r="M44" s="91"/>
    </row>
    <row r="45" spans="1:13" s="90" customFormat="1" ht="16.149999999999999" customHeight="1">
      <c r="A45" s="178" t="s">
        <v>204</v>
      </c>
      <c r="B45" s="182" t="str">
        <f>Custos!F49</f>
        <v>-</v>
      </c>
      <c r="C45" s="182" t="str">
        <f>Custos!G49</f>
        <v>preencher</v>
      </c>
      <c r="D45" s="183" t="str">
        <f>Custos!D49</f>
        <v>preencher</v>
      </c>
      <c r="E45" s="179" t="str">
        <f>Custos!B49</f>
        <v>Diárias</v>
      </c>
      <c r="F45" s="540"/>
      <c r="G45" s="210" t="str">
        <f>'P1'!G45</f>
        <v>unidade</v>
      </c>
      <c r="H45" s="308">
        <v>4</v>
      </c>
      <c r="I45" s="175">
        <f t="shared" si="11"/>
        <v>0</v>
      </c>
      <c r="J45" s="175">
        <f>I45*K!$G$25</f>
        <v>0</v>
      </c>
      <c r="K45" s="185" t="str">
        <f t="shared" si="10"/>
        <v/>
      </c>
      <c r="M45" s="91"/>
    </row>
    <row r="46" spans="1:13" ht="6" customHeight="1">
      <c r="A46" s="117"/>
      <c r="B46" s="126"/>
      <c r="C46" s="126"/>
      <c r="D46" s="126"/>
      <c r="E46" s="140"/>
      <c r="F46" s="141"/>
      <c r="G46" s="151"/>
      <c r="H46" s="339"/>
      <c r="I46" s="129"/>
      <c r="J46" s="142"/>
      <c r="K46" s="156"/>
      <c r="M46" s="91"/>
    </row>
    <row r="47" spans="1:13" ht="18" customHeight="1">
      <c r="A47" s="516" t="s">
        <v>472</v>
      </c>
      <c r="B47" s="516"/>
      <c r="C47" s="516"/>
      <c r="D47" s="516"/>
      <c r="E47" s="516"/>
      <c r="F47" s="292"/>
      <c r="G47" s="293"/>
      <c r="H47" s="340"/>
      <c r="I47" s="292" t="s">
        <v>473</v>
      </c>
      <c r="J47" s="292">
        <f>ROUND(J6+J13+J20+J40,2)</f>
        <v>0</v>
      </c>
      <c r="K47" s="297">
        <f>K6+K13+K20+K40</f>
        <v>0</v>
      </c>
      <c r="M47" s="91"/>
    </row>
    <row r="48" spans="1:13" ht="6" customHeight="1">
      <c r="A48" s="93"/>
      <c r="B48" s="77"/>
      <c r="C48" s="77"/>
      <c r="D48" s="94"/>
      <c r="E48" s="95"/>
      <c r="F48" s="99"/>
      <c r="G48" s="94"/>
      <c r="H48" s="341"/>
      <c r="I48" s="96"/>
      <c r="J48" s="88"/>
      <c r="K48" s="187"/>
      <c r="M48" s="89"/>
    </row>
    <row r="49" spans="1:13" ht="20.149999999999999" customHeight="1">
      <c r="A49" s="118" t="s">
        <v>492</v>
      </c>
      <c r="B49" s="119"/>
      <c r="C49" s="119"/>
      <c r="D49" s="119"/>
      <c r="E49" s="119"/>
      <c r="F49" s="120"/>
      <c r="G49" s="152"/>
      <c r="H49" s="342"/>
      <c r="I49" s="119"/>
      <c r="J49" s="119"/>
      <c r="K49" s="120"/>
      <c r="M49" s="89"/>
    </row>
    <row r="50" spans="1:13" ht="24" customHeight="1">
      <c r="A50" s="121" t="s">
        <v>493</v>
      </c>
      <c r="B50" s="517" t="s">
        <v>494</v>
      </c>
      <c r="C50" s="517"/>
      <c r="D50" s="517"/>
      <c r="E50" s="517"/>
      <c r="F50" s="517"/>
      <c r="G50" s="517"/>
      <c r="H50" s="517"/>
      <c r="I50" s="517"/>
      <c r="J50" s="517"/>
      <c r="K50" s="517"/>
      <c r="M50" s="89"/>
    </row>
    <row r="51" spans="1:13" ht="13.15" customHeight="1">
      <c r="A51" s="121" t="s">
        <v>495</v>
      </c>
      <c r="B51" s="513" t="s">
        <v>496</v>
      </c>
      <c r="C51" s="513"/>
      <c r="D51" s="513"/>
      <c r="E51" s="513"/>
      <c r="F51" s="513"/>
      <c r="G51" s="513"/>
      <c r="H51" s="513"/>
      <c r="I51" s="513"/>
      <c r="J51" s="513"/>
      <c r="K51" s="513"/>
      <c r="M51" s="89"/>
    </row>
    <row r="52" spans="1:13" ht="13.15" customHeight="1">
      <c r="A52" s="121" t="s">
        <v>497</v>
      </c>
      <c r="B52" s="513" t="s">
        <v>498</v>
      </c>
      <c r="C52" s="513"/>
      <c r="D52" s="513"/>
      <c r="E52" s="513"/>
      <c r="F52" s="513"/>
      <c r="G52" s="513"/>
      <c r="H52" s="513"/>
      <c r="I52" s="513"/>
      <c r="J52" s="513"/>
      <c r="K52" s="513"/>
      <c r="M52" s="89"/>
    </row>
    <row r="53" spans="1:13" ht="13.15" customHeight="1">
      <c r="A53" s="121"/>
      <c r="B53" s="219"/>
      <c r="C53" s="219"/>
      <c r="D53" s="219"/>
      <c r="E53" s="219"/>
      <c r="F53" s="219"/>
      <c r="G53" s="219"/>
      <c r="H53" s="343"/>
      <c r="I53" s="219"/>
      <c r="J53" s="219"/>
      <c r="K53" s="219"/>
      <c r="M53" s="89"/>
    </row>
    <row r="54" spans="1:13">
      <c r="A54" s="374"/>
      <c r="B54" s="374"/>
      <c r="C54" s="374"/>
      <c r="D54" s="374"/>
      <c r="E54" s="97"/>
      <c r="G54" s="97"/>
      <c r="H54" s="97"/>
      <c r="L54"/>
    </row>
    <row r="55" spans="1:13">
      <c r="A55" s="512"/>
      <c r="B55" s="512"/>
      <c r="C55" s="512"/>
      <c r="D55" s="512"/>
      <c r="F55" s="512"/>
      <c r="G55" s="512"/>
      <c r="H55" s="512"/>
      <c r="I55" s="512"/>
    </row>
    <row r="56" spans="1:13">
      <c r="A56" s="512"/>
      <c r="B56" s="512"/>
      <c r="C56" s="512"/>
      <c r="D56" s="512"/>
      <c r="F56" s="512"/>
      <c r="G56" s="512"/>
      <c r="H56" s="512"/>
      <c r="I56" s="512"/>
    </row>
  </sheetData>
  <mergeCells count="9">
    <mergeCell ref="A55:D55"/>
    <mergeCell ref="A56:D56"/>
    <mergeCell ref="F55:I55"/>
    <mergeCell ref="F56:I56"/>
    <mergeCell ref="B52:K52"/>
    <mergeCell ref="F5:G5"/>
    <mergeCell ref="A47:E47"/>
    <mergeCell ref="B50:K50"/>
    <mergeCell ref="B51:K51"/>
  </mergeCells>
  <printOptions horizontalCentered="1"/>
  <pageMargins left="0.51181102362204722" right="0.51181102362204722" top="0.59055118110236227" bottom="0.59055118110236227" header="0.31496062992125984" footer="0.31496062992125984"/>
  <pageSetup paperSize="9" scale="63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8" tint="-0.249977111117893"/>
    <pageSetUpPr fitToPage="1"/>
  </sheetPr>
  <dimension ref="A1:L16"/>
  <sheetViews>
    <sheetView showGridLines="0" view="pageBreakPreview" zoomScale="80" zoomScaleNormal="80" zoomScaleSheetLayoutView="80" workbookViewId="0">
      <selection sqref="A1:XFD2"/>
    </sheetView>
  </sheetViews>
  <sheetFormatPr defaultColWidth="9.1796875" defaultRowHeight="15.5"/>
  <cols>
    <col min="1" max="1" width="13.453125" style="85" customWidth="1"/>
    <col min="2" max="2" width="42.1796875" style="157" customWidth="1"/>
    <col min="3" max="3" width="28.1796875" style="157" customWidth="1"/>
    <col min="4" max="4" width="14.1796875" style="157" bestFit="1" customWidth="1"/>
    <col min="5" max="5" width="14.26953125" style="85" bestFit="1" customWidth="1"/>
    <col min="6" max="6" width="15.7265625" customWidth="1"/>
    <col min="7" max="7" width="9.1796875" customWidth="1"/>
    <col min="8" max="8" width="11.1796875" customWidth="1"/>
    <col min="9" max="10" width="9.1796875" customWidth="1"/>
    <col min="11" max="11" width="19.7265625" customWidth="1"/>
    <col min="12" max="12" width="20.1796875" customWidth="1"/>
    <col min="13" max="15" width="19" style="85" customWidth="1"/>
    <col min="16" max="16384" width="9.1796875" style="85"/>
  </cols>
  <sheetData>
    <row r="1" spans="1:12" ht="22.5" customHeight="1">
      <c r="A1" s="59" t="s">
        <v>499</v>
      </c>
      <c r="B1" s="64"/>
      <c r="D1" s="62" t="s">
        <v>140</v>
      </c>
      <c r="E1" s="84" t="str">
        <f>'Dados Básicos do município'!H4</f>
        <v>Inserir a data</v>
      </c>
    </row>
    <row r="2" spans="1:12" ht="22.5" customHeight="1">
      <c r="A2" s="59" t="s">
        <v>141</v>
      </c>
      <c r="B2" s="64" t="str">
        <f>'Dados Básicos do município'!B5</f>
        <v>CBH-DOCE</v>
      </c>
      <c r="C2" s="64"/>
      <c r="D2" s="64"/>
      <c r="E2" s="60"/>
    </row>
    <row r="3" spans="1:12" ht="22.5" customHeight="1">
      <c r="A3" s="59" t="s">
        <v>142</v>
      </c>
      <c r="B3" s="64" t="str">
        <f>'Dados Básicos do município'!B6</f>
        <v>Rio Piracicaba/Minas Gerais</v>
      </c>
      <c r="C3" s="64"/>
      <c r="D3" s="64"/>
      <c r="E3" s="60"/>
    </row>
    <row r="5" spans="1:12" s="153" customFormat="1" ht="33.65" customHeight="1">
      <c r="A5" s="518" t="s">
        <v>500</v>
      </c>
      <c r="B5" s="518"/>
      <c r="C5" s="518"/>
      <c r="D5" s="319" t="s">
        <v>501</v>
      </c>
      <c r="E5" s="320" t="s">
        <v>192</v>
      </c>
      <c r="F5"/>
      <c r="G5"/>
      <c r="H5"/>
      <c r="I5"/>
      <c r="J5"/>
      <c r="K5"/>
      <c r="L5"/>
    </row>
    <row r="6" spans="1:12" ht="22.5" customHeight="1">
      <c r="A6" s="186" t="s">
        <v>455</v>
      </c>
      <c r="B6" s="188" t="str">
        <f>Cronograma!B12</f>
        <v>Plano de Trabalho</v>
      </c>
      <c r="C6" s="190"/>
      <c r="D6" s="307">
        <f>IF(E6=0,0,E6/$E$15)</f>
        <v>0</v>
      </c>
      <c r="E6" s="304">
        <f>'P1'!J47</f>
        <v>0</v>
      </c>
    </row>
    <row r="7" spans="1:12" ht="22.5" customHeight="1">
      <c r="A7" s="186" t="s">
        <v>474</v>
      </c>
      <c r="B7" s="188" t="str">
        <f>Cronograma!B13</f>
        <v>Cadastro Técnico</v>
      </c>
      <c r="C7" s="190"/>
      <c r="D7" s="307">
        <f t="shared" ref="D7:D14" si="0">IF(E7=0,0,E7/$E$15)</f>
        <v>0</v>
      </c>
      <c r="E7" s="304">
        <f>'P2'!J47</f>
        <v>0</v>
      </c>
    </row>
    <row r="8" spans="1:12" ht="22.5" customHeight="1">
      <c r="A8" s="186" t="s">
        <v>476</v>
      </c>
      <c r="B8" s="188" t="str">
        <f>Cronograma!B14</f>
        <v>Estudo Topográfico</v>
      </c>
      <c r="C8" s="190"/>
      <c r="D8" s="307">
        <f t="shared" si="0"/>
        <v>0</v>
      </c>
      <c r="E8" s="304">
        <f>'P3'!J47</f>
        <v>0</v>
      </c>
    </row>
    <row r="9" spans="1:12" ht="22.5" customHeight="1">
      <c r="A9" s="186" t="s">
        <v>478</v>
      </c>
      <c r="B9" s="188" t="str">
        <f>Cronograma!B15</f>
        <v>Estudo de Concepção</v>
      </c>
      <c r="C9" s="190"/>
      <c r="D9" s="307">
        <f t="shared" si="0"/>
        <v>0</v>
      </c>
      <c r="E9" s="304">
        <f>'P4'!J47</f>
        <v>0</v>
      </c>
    </row>
    <row r="10" spans="1:12" ht="22.5" customHeight="1">
      <c r="A10" s="186" t="s">
        <v>480</v>
      </c>
      <c r="B10" s="188" t="str">
        <f>Cronograma!B17</f>
        <v>Projeto Básico</v>
      </c>
      <c r="C10" s="190"/>
      <c r="D10" s="307">
        <f t="shared" si="0"/>
        <v>0</v>
      </c>
      <c r="E10" s="304">
        <f>'P5'!J47</f>
        <v>0</v>
      </c>
    </row>
    <row r="11" spans="1:12" ht="22.5" customHeight="1">
      <c r="A11" s="186" t="s">
        <v>482</v>
      </c>
      <c r="B11" s="188" t="str">
        <f>Cronograma!B18</f>
        <v>Estudo Geotécnicos</v>
      </c>
      <c r="C11" s="190"/>
      <c r="D11" s="307">
        <f t="shared" si="0"/>
        <v>0</v>
      </c>
      <c r="E11" s="304">
        <f>'P6'!J47</f>
        <v>0</v>
      </c>
    </row>
    <row r="12" spans="1:12" ht="22.5" customHeight="1">
      <c r="A12" s="186" t="s">
        <v>502</v>
      </c>
      <c r="B12" s="188" t="str">
        <f>Cronograma!B16</f>
        <v>Estudos Ambientais Preliminares</v>
      </c>
      <c r="C12" s="190"/>
      <c r="D12" s="307">
        <f t="shared" si="0"/>
        <v>0</v>
      </c>
      <c r="E12" s="304">
        <f>P7a!J47</f>
        <v>0</v>
      </c>
    </row>
    <row r="13" spans="1:12" ht="22.5" customHeight="1">
      <c r="A13" s="186" t="s">
        <v>503</v>
      </c>
      <c r="B13" s="188" t="str">
        <f>Cronograma!B19</f>
        <v>Estudos Ambientais Consolidados</v>
      </c>
      <c r="C13" s="190"/>
      <c r="D13" s="307">
        <f t="shared" si="0"/>
        <v>0</v>
      </c>
      <c r="E13" s="304">
        <f>P7b!J47</f>
        <v>0</v>
      </c>
    </row>
    <row r="14" spans="1:12" ht="22.5" customHeight="1">
      <c r="A14" s="186" t="s">
        <v>488</v>
      </c>
      <c r="B14" s="188" t="str">
        <f>Cronograma!B20</f>
        <v>Projeto Executivo</v>
      </c>
      <c r="C14" s="191"/>
      <c r="D14" s="307">
        <f t="shared" si="0"/>
        <v>0</v>
      </c>
      <c r="E14" s="304">
        <f>'P8'!J47</f>
        <v>0</v>
      </c>
    </row>
    <row r="15" spans="1:12" ht="22.5" customHeight="1">
      <c r="A15" s="519"/>
      <c r="B15" s="519"/>
      <c r="C15" s="321" t="s">
        <v>504</v>
      </c>
      <c r="D15" s="322">
        <f>SUM(D6:D14)</f>
        <v>0</v>
      </c>
      <c r="E15" s="323">
        <f>SUM(E6:E14)</f>
        <v>0</v>
      </c>
    </row>
    <row r="16" spans="1:12" ht="8.25" customHeight="1"/>
  </sheetData>
  <mergeCells count="2">
    <mergeCell ref="A5:C5"/>
    <mergeCell ref="A15:B1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3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8" tint="-0.249977111117893"/>
    <pageSetUpPr fitToPage="1"/>
  </sheetPr>
  <dimension ref="A1:AJ35"/>
  <sheetViews>
    <sheetView showGridLines="0" tabSelected="1" zoomScale="70" zoomScaleNormal="70" zoomScaleSheetLayoutView="100" workbookViewId="0">
      <selection activeCell="E22" sqref="E22"/>
    </sheetView>
  </sheetViews>
  <sheetFormatPr defaultColWidth="9.1796875" defaultRowHeight="15.5"/>
  <cols>
    <col min="1" max="1" width="13.453125" style="158" customWidth="1"/>
    <col min="2" max="2" width="4.26953125" style="158" customWidth="1"/>
    <col min="3" max="3" width="28.81640625" style="158" customWidth="1"/>
    <col min="4" max="4" width="15.1796875" style="158" customWidth="1"/>
    <col min="5" max="5" width="12.7265625" style="158" customWidth="1"/>
    <col min="6" max="18" width="7.1796875" style="158" customWidth="1"/>
    <col min="19" max="24" width="7.1796875" customWidth="1"/>
    <col min="25" max="36" width="4.26953125" customWidth="1"/>
  </cols>
  <sheetData>
    <row r="1" spans="1:36" ht="18" customHeight="1">
      <c r="A1" s="514" t="s">
        <v>505</v>
      </c>
      <c r="B1" s="514"/>
      <c r="C1" s="514"/>
      <c r="D1" s="514"/>
      <c r="E1" s="514"/>
      <c r="F1" s="514"/>
      <c r="G1" s="514"/>
      <c r="H1" s="514"/>
      <c r="I1" s="514"/>
      <c r="J1" s="514"/>
      <c r="K1" s="514"/>
      <c r="L1" s="514"/>
      <c r="M1" s="514"/>
      <c r="N1" s="514"/>
      <c r="O1" s="514"/>
      <c r="P1" s="514"/>
      <c r="Q1" s="514"/>
      <c r="R1" s="514"/>
      <c r="S1" s="514"/>
      <c r="T1" s="514"/>
      <c r="U1" s="514"/>
      <c r="V1" s="514"/>
      <c r="W1" s="514"/>
      <c r="X1" s="514"/>
      <c r="Y1" s="514"/>
      <c r="Z1" s="514"/>
      <c r="AA1" s="514"/>
      <c r="AB1" s="514"/>
      <c r="AC1" s="514"/>
      <c r="AD1" s="514"/>
      <c r="AE1" s="514"/>
      <c r="AF1" s="514"/>
      <c r="AG1" s="514"/>
      <c r="AH1" s="514"/>
      <c r="AI1" s="514"/>
      <c r="AJ1" s="514"/>
    </row>
    <row r="2" spans="1:36" ht="18" customHeight="1">
      <c r="A2" s="514"/>
      <c r="B2" s="514"/>
      <c r="C2" s="514"/>
      <c r="D2" s="514"/>
      <c r="E2" s="514"/>
      <c r="F2" s="514"/>
      <c r="G2" s="514"/>
      <c r="H2" s="514"/>
      <c r="I2" s="514"/>
      <c r="J2" s="514"/>
      <c r="K2" s="514"/>
      <c r="L2" s="514"/>
      <c r="M2" s="514"/>
      <c r="N2" s="514"/>
      <c r="O2" s="514"/>
      <c r="P2" s="514"/>
      <c r="Q2" s="514"/>
      <c r="R2" s="514"/>
      <c r="S2" s="514"/>
      <c r="T2" s="514"/>
      <c r="U2" s="514"/>
      <c r="V2" s="514"/>
      <c r="W2" s="514"/>
      <c r="X2" s="514"/>
      <c r="Y2" s="514"/>
      <c r="Z2" s="514"/>
      <c r="AA2" s="514"/>
      <c r="AB2" s="514"/>
      <c r="AC2" s="514"/>
      <c r="AD2" s="514"/>
      <c r="AE2" s="514"/>
      <c r="AF2" s="514"/>
      <c r="AG2" s="514"/>
      <c r="AH2" s="514"/>
      <c r="AI2" s="514"/>
      <c r="AJ2" s="514"/>
    </row>
    <row r="3" spans="1:36" ht="15" customHeight="1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2"/>
      <c r="N3" s="72"/>
      <c r="O3" s="72"/>
      <c r="P3" s="72"/>
      <c r="Q3" s="72"/>
      <c r="R3" s="72"/>
    </row>
    <row r="4" spans="1:36" ht="18" customHeight="1">
      <c r="A4" s="77" t="s">
        <v>505</v>
      </c>
      <c r="B4" s="77"/>
      <c r="C4" s="80"/>
      <c r="D4" s="53"/>
      <c r="E4" s="78"/>
      <c r="F4" s="78"/>
      <c r="G4" s="78"/>
      <c r="H4" s="78"/>
      <c r="I4" s="78"/>
      <c r="J4" s="78"/>
    </row>
    <row r="5" spans="1:36" ht="18" customHeight="1">
      <c r="A5" s="77" t="s">
        <v>141</v>
      </c>
      <c r="B5" s="77"/>
      <c r="C5" s="80" t="str">
        <f>'Dados Básicos do município'!B5</f>
        <v>CBH-DOCE</v>
      </c>
      <c r="D5" s="53"/>
      <c r="E5" s="78"/>
      <c r="F5" s="78"/>
      <c r="G5" s="78"/>
      <c r="H5" s="78"/>
      <c r="I5" s="78"/>
      <c r="J5" s="78"/>
      <c r="K5" s="53"/>
      <c r="L5" s="53"/>
      <c r="M5" s="72"/>
      <c r="N5" s="72"/>
      <c r="O5" s="72"/>
      <c r="P5" s="53"/>
      <c r="Q5" s="53"/>
      <c r="R5" s="53"/>
    </row>
    <row r="6" spans="1:36" ht="18" customHeight="1">
      <c r="A6" s="77" t="s">
        <v>142</v>
      </c>
      <c r="B6" s="77"/>
      <c r="C6" s="80" t="str">
        <f>'Dados Básicos do município'!B6</f>
        <v>Rio Piracicaba/Minas Gerais</v>
      </c>
      <c r="D6" s="53"/>
      <c r="E6" s="78"/>
      <c r="F6" s="78"/>
      <c r="G6" s="78"/>
      <c r="H6" s="78"/>
      <c r="I6" s="78"/>
      <c r="J6" s="78"/>
      <c r="K6" s="87"/>
      <c r="L6" s="88"/>
      <c r="M6" s="72"/>
      <c r="N6" s="72"/>
      <c r="O6" s="72"/>
      <c r="P6" s="72"/>
      <c r="Q6" s="53"/>
      <c r="R6" s="53"/>
    </row>
    <row r="7" spans="1:36" ht="15" customHeight="1">
      <c r="A7" s="53"/>
      <c r="B7" s="53"/>
      <c r="C7" s="507"/>
      <c r="D7" s="507"/>
      <c r="E7" s="507"/>
      <c r="F7" s="507"/>
      <c r="G7" s="507"/>
      <c r="H7" s="507"/>
      <c r="I7" s="507"/>
      <c r="J7" s="507"/>
      <c r="K7" s="507"/>
      <c r="L7" s="507"/>
      <c r="M7" s="507"/>
      <c r="N7" s="507"/>
      <c r="O7" s="507"/>
      <c r="P7" s="507"/>
      <c r="Q7" s="507"/>
      <c r="R7" s="507"/>
    </row>
    <row r="8" spans="1:36" ht="19.5" customHeight="1">
      <c r="A8" s="531" t="s">
        <v>506</v>
      </c>
      <c r="B8" s="532"/>
      <c r="C8" s="532"/>
      <c r="D8" s="532"/>
      <c r="E8" s="532"/>
      <c r="F8" s="532"/>
      <c r="G8" s="532"/>
      <c r="H8" s="532"/>
      <c r="I8" s="532"/>
      <c r="J8" s="532"/>
      <c r="K8" s="532"/>
      <c r="L8" s="532"/>
      <c r="M8" s="532"/>
      <c r="N8" s="532"/>
      <c r="O8" s="532"/>
      <c r="P8" s="532"/>
      <c r="Q8" s="532"/>
      <c r="R8" s="532"/>
      <c r="S8" s="532"/>
      <c r="T8" s="532"/>
      <c r="U8" s="532"/>
      <c r="V8" s="532"/>
      <c r="W8" s="532"/>
      <c r="X8" s="533"/>
      <c r="Y8" s="397"/>
      <c r="Z8" s="397"/>
      <c r="AA8" s="397"/>
      <c r="AB8" s="397"/>
      <c r="AC8" s="397"/>
      <c r="AD8" s="397"/>
      <c r="AE8" s="397"/>
      <c r="AF8" s="397"/>
      <c r="AG8" s="397"/>
      <c r="AH8" s="397"/>
      <c r="AI8" s="397"/>
      <c r="AJ8" s="397"/>
    </row>
    <row r="9" spans="1:36" ht="19.5" customHeight="1">
      <c r="A9" s="520" t="s">
        <v>507</v>
      </c>
      <c r="B9" s="523" t="s">
        <v>188</v>
      </c>
      <c r="C9" s="524"/>
      <c r="D9" s="529" t="s">
        <v>508</v>
      </c>
      <c r="E9" s="536" t="s">
        <v>509</v>
      </c>
      <c r="F9" s="523" t="s">
        <v>193</v>
      </c>
      <c r="G9" s="520"/>
      <c r="H9" s="520"/>
      <c r="I9" s="520"/>
      <c r="J9" s="520"/>
      <c r="K9" s="520"/>
      <c r="L9" s="520"/>
      <c r="M9" s="520"/>
      <c r="N9" s="520"/>
      <c r="O9" s="520"/>
      <c r="P9" s="520"/>
      <c r="Q9" s="520"/>
      <c r="R9" s="520"/>
      <c r="S9" s="520"/>
      <c r="T9" s="520"/>
      <c r="U9" s="520"/>
      <c r="V9" s="520"/>
      <c r="W9" s="520"/>
      <c r="X9" s="520"/>
      <c r="Y9" s="396"/>
      <c r="Z9" s="396"/>
      <c r="AA9" s="396"/>
      <c r="AB9" s="396"/>
      <c r="AC9" s="396"/>
      <c r="AD9" s="396"/>
      <c r="AE9" s="396"/>
      <c r="AF9" s="396"/>
      <c r="AG9" s="396"/>
      <c r="AH9" s="396"/>
      <c r="AI9" s="396"/>
      <c r="AJ9" s="396"/>
    </row>
    <row r="10" spans="1:36" ht="19.5" customHeight="1">
      <c r="A10" s="521"/>
      <c r="B10" s="525"/>
      <c r="C10" s="526"/>
      <c r="D10" s="530"/>
      <c r="E10" s="523"/>
      <c r="F10" s="303" t="s">
        <v>213</v>
      </c>
      <c r="G10" s="525">
        <v>1</v>
      </c>
      <c r="H10" s="521"/>
      <c r="I10" s="521"/>
      <c r="J10" s="521"/>
      <c r="K10" s="521"/>
      <c r="L10" s="526"/>
      <c r="M10" s="525">
        <v>2</v>
      </c>
      <c r="N10" s="521"/>
      <c r="O10" s="521"/>
      <c r="P10" s="521"/>
      <c r="Q10" s="521"/>
      <c r="R10" s="526"/>
      <c r="S10" s="525">
        <v>3</v>
      </c>
      <c r="T10" s="521"/>
      <c r="U10" s="521"/>
      <c r="V10" s="521"/>
      <c r="W10" s="521"/>
      <c r="X10" s="521"/>
      <c r="Y10" s="537"/>
      <c r="Z10" s="538"/>
      <c r="AA10" s="538"/>
      <c r="AB10" s="538"/>
      <c r="AC10" s="538"/>
      <c r="AD10" s="538"/>
      <c r="AE10" s="538"/>
      <c r="AF10" s="538"/>
      <c r="AG10" s="538"/>
      <c r="AH10" s="538"/>
      <c r="AI10" s="538"/>
      <c r="AJ10" s="539"/>
    </row>
    <row r="11" spans="1:36">
      <c r="A11" s="522"/>
      <c r="B11" s="527"/>
      <c r="C11" s="528"/>
      <c r="D11" s="309" t="s">
        <v>473</v>
      </c>
      <c r="E11" s="309" t="s">
        <v>172</v>
      </c>
      <c r="F11" s="192" t="s">
        <v>213</v>
      </c>
      <c r="G11" s="369">
        <v>5</v>
      </c>
      <c r="H11" s="369">
        <v>10</v>
      </c>
      <c r="I11" s="369">
        <v>15</v>
      </c>
      <c r="J11" s="369">
        <v>20</v>
      </c>
      <c r="K11" s="369">
        <v>25</v>
      </c>
      <c r="L11" s="369">
        <v>30</v>
      </c>
      <c r="M11" s="369">
        <v>35</v>
      </c>
      <c r="N11" s="369">
        <v>40</v>
      </c>
      <c r="O11" s="369">
        <v>45</v>
      </c>
      <c r="P11" s="369">
        <v>50</v>
      </c>
      <c r="Q11" s="369">
        <v>55</v>
      </c>
      <c r="R11" s="369">
        <v>60</v>
      </c>
      <c r="S11" s="369">
        <v>65</v>
      </c>
      <c r="T11" s="369">
        <v>70</v>
      </c>
      <c r="U11" s="369">
        <v>75</v>
      </c>
      <c r="V11" s="369">
        <v>80</v>
      </c>
      <c r="W11" s="369">
        <v>85</v>
      </c>
      <c r="X11" s="369">
        <v>90</v>
      </c>
    </row>
    <row r="12" spans="1:36" ht="22.5" customHeight="1">
      <c r="A12" s="194">
        <v>1</v>
      </c>
      <c r="B12" s="195" t="str">
        <f>'P1'!C1</f>
        <v>Plano de Trabalho</v>
      </c>
      <c r="C12" s="189"/>
      <c r="D12" s="196">
        <f>'P1'!J47</f>
        <v>0</v>
      </c>
      <c r="E12" s="197">
        <f>IF(D12=0,0,D12/$D$23)</f>
        <v>0</v>
      </c>
      <c r="F12" s="198"/>
      <c r="G12" s="431"/>
      <c r="H12" s="432"/>
      <c r="I12" s="393"/>
      <c r="J12" s="433"/>
      <c r="K12" s="435"/>
      <c r="L12" s="436"/>
      <c r="M12" s="199"/>
      <c r="N12" s="199"/>
      <c r="P12" s="402"/>
      <c r="Q12" s="199"/>
      <c r="R12" s="199"/>
      <c r="S12" s="199"/>
      <c r="T12" s="199"/>
      <c r="U12" s="199"/>
      <c r="V12" s="199"/>
      <c r="W12" s="199"/>
      <c r="X12" s="199"/>
    </row>
    <row r="13" spans="1:36" ht="22.5" customHeight="1">
      <c r="A13" s="194">
        <v>2</v>
      </c>
      <c r="B13" s="195" t="str">
        <f>'P2'!C1</f>
        <v>Cadastro Técnico</v>
      </c>
      <c r="C13" s="189"/>
      <c r="D13" s="196">
        <f>'P2'!J47</f>
        <v>0</v>
      </c>
      <c r="E13" s="197">
        <f t="shared" ref="E13:E21" si="0">IF(D13=0,0,D13/$D$23)</f>
        <v>0</v>
      </c>
      <c r="F13" s="199"/>
      <c r="G13" s="423"/>
      <c r="H13" s="423"/>
      <c r="I13" s="423"/>
      <c r="J13" s="434"/>
      <c r="K13" s="425"/>
      <c r="L13" s="394"/>
      <c r="M13" s="426"/>
      <c r="N13" s="437"/>
      <c r="O13" s="205"/>
      <c r="P13" s="404"/>
      <c r="Q13" s="405"/>
      <c r="R13" s="405"/>
      <c r="S13" s="405"/>
      <c r="T13" s="405"/>
      <c r="U13" s="405"/>
      <c r="V13" s="405"/>
      <c r="W13" s="405"/>
      <c r="X13" s="405"/>
    </row>
    <row r="14" spans="1:36" ht="22.5" customHeight="1">
      <c r="A14" s="194">
        <v>3</v>
      </c>
      <c r="B14" s="195" t="str">
        <f>'P3'!C1</f>
        <v>Estudo Topográfico</v>
      </c>
      <c r="C14" s="189"/>
      <c r="D14" s="200">
        <f>'P3'!J47</f>
        <v>0</v>
      </c>
      <c r="E14" s="197">
        <f t="shared" si="0"/>
        <v>0</v>
      </c>
      <c r="F14" s="199"/>
      <c r="G14" s="388"/>
      <c r="H14" s="403"/>
      <c r="I14" s="403"/>
      <c r="J14" s="423"/>
      <c r="K14" s="428"/>
      <c r="L14" s="406"/>
      <c r="M14" s="406"/>
      <c r="N14" s="426"/>
      <c r="O14" s="427"/>
      <c r="P14" s="408"/>
      <c r="Q14" s="409"/>
      <c r="R14" s="410"/>
      <c r="S14" s="411"/>
      <c r="T14" s="411"/>
      <c r="U14" s="410"/>
      <c r="V14" s="405"/>
      <c r="W14" s="405"/>
      <c r="X14" s="405"/>
    </row>
    <row r="15" spans="1:36" ht="22.5" customHeight="1">
      <c r="A15" s="194">
        <v>4</v>
      </c>
      <c r="B15" s="195" t="str">
        <f>'P4'!C1</f>
        <v>Estudo de Concepção</v>
      </c>
      <c r="C15" s="189"/>
      <c r="D15" s="196">
        <f>'P4'!J47</f>
        <v>0</v>
      </c>
      <c r="E15" s="197">
        <f t="shared" si="0"/>
        <v>0</v>
      </c>
      <c r="F15" s="199"/>
      <c r="G15" s="199"/>
      <c r="H15" s="388"/>
      <c r="I15" s="403"/>
      <c r="J15" s="403"/>
      <c r="K15" s="403"/>
      <c r="L15" s="401"/>
      <c r="M15" s="412"/>
      <c r="N15" s="406"/>
      <c r="O15" s="407"/>
      <c r="P15" s="429"/>
      <c r="Q15" s="205"/>
      <c r="R15" s="409"/>
      <c r="S15" s="413"/>
      <c r="T15" s="411"/>
      <c r="U15" s="411"/>
      <c r="V15" s="410"/>
      <c r="W15" s="405"/>
      <c r="X15" s="405"/>
    </row>
    <row r="16" spans="1:36" ht="22.5" customHeight="1">
      <c r="A16" s="194" t="s">
        <v>510</v>
      </c>
      <c r="B16" s="195" t="str">
        <f>P7a!C1</f>
        <v>Estudos Ambientais Preliminares</v>
      </c>
      <c r="C16" s="189"/>
      <c r="D16" s="200">
        <f>P7a!J47</f>
        <v>0</v>
      </c>
      <c r="E16" s="197">
        <f t="shared" si="0"/>
        <v>0</v>
      </c>
      <c r="F16" s="199"/>
      <c r="G16" s="199"/>
      <c r="H16" s="199"/>
      <c r="I16" s="403"/>
      <c r="J16" s="403"/>
      <c r="K16" s="403"/>
      <c r="L16" s="403"/>
      <c r="M16" s="401"/>
      <c r="N16" s="311"/>
      <c r="O16" s="311"/>
      <c r="P16" s="426"/>
      <c r="Q16" s="427"/>
      <c r="R16" s="205"/>
      <c r="S16" s="414"/>
      <c r="T16" s="410"/>
      <c r="U16" s="411"/>
      <c r="V16" s="411"/>
      <c r="W16" s="411"/>
      <c r="X16" s="411"/>
    </row>
    <row r="17" spans="1:36" ht="22.5" customHeight="1">
      <c r="A17" s="194">
        <v>5</v>
      </c>
      <c r="B17" s="195" t="str">
        <f>'P5'!C1</f>
        <v>Projeto Básico</v>
      </c>
      <c r="C17" s="189"/>
      <c r="D17" s="200">
        <f>'P5'!J47</f>
        <v>0</v>
      </c>
      <c r="E17" s="197">
        <f t="shared" si="0"/>
        <v>0</v>
      </c>
      <c r="F17" s="199"/>
      <c r="G17" s="199"/>
      <c r="H17" s="199"/>
      <c r="I17" s="199"/>
      <c r="J17" s="403"/>
      <c r="K17" s="403"/>
      <c r="L17" s="403"/>
      <c r="M17" s="403"/>
      <c r="N17" s="401"/>
      <c r="O17" s="425"/>
      <c r="P17" s="395"/>
      <c r="Q17" s="430"/>
      <c r="R17" s="427"/>
      <c r="S17" s="408"/>
      <c r="T17" s="409"/>
      <c r="U17" s="410"/>
      <c r="V17" s="415"/>
      <c r="W17" s="415"/>
      <c r="X17" s="411"/>
    </row>
    <row r="18" spans="1:36" ht="22.5" customHeight="1">
      <c r="A18" s="194">
        <v>6</v>
      </c>
      <c r="B18" s="195" t="str">
        <f>'P6'!C1</f>
        <v>Estudo Geotécnicos</v>
      </c>
      <c r="C18" s="189"/>
      <c r="D18" s="200">
        <f>'P6'!J47</f>
        <v>0</v>
      </c>
      <c r="E18" s="197">
        <f t="shared" si="0"/>
        <v>0</v>
      </c>
      <c r="F18" s="199"/>
      <c r="G18" s="199"/>
      <c r="H18" s="199"/>
      <c r="I18" s="199"/>
      <c r="J18" s="199"/>
      <c r="K18" s="403"/>
      <c r="L18" s="403"/>
      <c r="M18" s="403"/>
      <c r="N18" s="403"/>
      <c r="O18" s="423"/>
      <c r="P18" s="423"/>
      <c r="Q18" s="428"/>
      <c r="R18" s="406"/>
      <c r="S18" s="203"/>
      <c r="T18" s="408"/>
      <c r="U18" s="416"/>
      <c r="V18" s="411"/>
      <c r="W18" s="410"/>
      <c r="X18" s="415"/>
    </row>
    <row r="19" spans="1:36" ht="22.5" customHeight="1">
      <c r="A19" s="194" t="s">
        <v>511</v>
      </c>
      <c r="B19" s="195" t="str">
        <f>P7b!C1</f>
        <v>Estudos Ambientais Consolidados</v>
      </c>
      <c r="C19" s="189"/>
      <c r="D19" s="200">
        <f>P7b!J47</f>
        <v>0</v>
      </c>
      <c r="E19" s="197">
        <f t="shared" si="0"/>
        <v>0</v>
      </c>
      <c r="F19" s="199"/>
      <c r="G19" s="199"/>
      <c r="H19" s="199"/>
      <c r="I19" s="199"/>
      <c r="J19" s="199"/>
      <c r="K19" s="417" t="s">
        <v>186</v>
      </c>
      <c r="L19" s="403"/>
      <c r="M19" s="403"/>
      <c r="N19" s="403"/>
      <c r="O19" s="403"/>
      <c r="P19" s="403"/>
      <c r="Q19" s="401"/>
      <c r="R19" s="311"/>
      <c r="S19" s="424"/>
      <c r="T19" s="408"/>
      <c r="U19" s="409"/>
      <c r="V19" s="418"/>
      <c r="W19" s="413"/>
      <c r="X19" s="419"/>
    </row>
    <row r="20" spans="1:36" ht="22.5" customHeight="1">
      <c r="A20" s="194">
        <v>8</v>
      </c>
      <c r="B20" s="195" t="str">
        <f>'P8'!C1</f>
        <v>Projeto Executivo</v>
      </c>
      <c r="C20" s="189"/>
      <c r="D20" s="196">
        <f>'P8'!J47</f>
        <v>0</v>
      </c>
      <c r="E20" s="197">
        <f t="shared" si="0"/>
        <v>0</v>
      </c>
      <c r="F20" s="199"/>
      <c r="G20" s="199"/>
      <c r="H20" s="199"/>
      <c r="I20" s="199"/>
      <c r="J20" s="199"/>
      <c r="K20" s="199"/>
      <c r="L20" s="388"/>
      <c r="M20" s="403"/>
      <c r="N20" s="403"/>
      <c r="O20" s="403"/>
      <c r="P20" s="403"/>
      <c r="Q20" s="403"/>
      <c r="R20" s="420"/>
      <c r="S20" s="406"/>
      <c r="T20" s="407"/>
      <c r="U20" s="408"/>
      <c r="V20" s="421"/>
      <c r="W20" s="421"/>
      <c r="X20" s="422"/>
    </row>
    <row r="21" spans="1:36" ht="22.5" customHeight="1">
      <c r="A21" s="389" t="s">
        <v>213</v>
      </c>
      <c r="B21" s="390" t="s">
        <v>512</v>
      </c>
      <c r="C21" s="391"/>
      <c r="D21" s="392" t="s">
        <v>213</v>
      </c>
      <c r="E21" s="197"/>
      <c r="F21" s="199"/>
      <c r="G21" s="199"/>
      <c r="H21" s="199"/>
      <c r="I21" s="199"/>
      <c r="J21" s="199"/>
      <c r="K21" s="199"/>
      <c r="L21" s="199"/>
      <c r="M21" s="199"/>
      <c r="N21" s="199"/>
      <c r="O21" s="199"/>
      <c r="P21" s="199"/>
      <c r="Q21" s="199"/>
      <c r="R21" s="199"/>
      <c r="S21" s="199"/>
      <c r="T21" s="199"/>
      <c r="U21" s="199"/>
      <c r="V21" s="375"/>
      <c r="W21" s="375"/>
      <c r="X21" s="375"/>
    </row>
    <row r="22" spans="1:36" ht="6.65" customHeight="1">
      <c r="A22" s="193"/>
      <c r="B22" s="193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</row>
    <row r="23" spans="1:36" ht="22.15" customHeight="1">
      <c r="A23" s="531" t="s">
        <v>112</v>
      </c>
      <c r="B23" s="532"/>
      <c r="C23" s="532"/>
      <c r="D23" s="398">
        <f>SUM(D12:D22)</f>
        <v>0</v>
      </c>
      <c r="E23" s="399">
        <f>ROUND(SUM(E12:E22),2)</f>
        <v>0</v>
      </c>
      <c r="F23" s="534"/>
      <c r="G23" s="534"/>
      <c r="H23" s="534"/>
      <c r="I23" s="534"/>
      <c r="J23" s="534"/>
      <c r="K23" s="534"/>
      <c r="L23" s="534"/>
      <c r="M23" s="534"/>
      <c r="N23" s="534"/>
      <c r="O23" s="534"/>
      <c r="P23" s="534"/>
      <c r="Q23" s="534"/>
      <c r="R23" s="534"/>
      <c r="S23" s="534"/>
      <c r="T23" s="534"/>
      <c r="U23" s="534"/>
      <c r="V23" s="534"/>
      <c r="W23" s="534"/>
      <c r="X23" s="535"/>
    </row>
    <row r="24" spans="1:36" ht="7.1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36" s="42" customFormat="1" ht="22.15" customHeight="1">
      <c r="A25" s="56" t="s">
        <v>147</v>
      </c>
      <c r="B25" s="76"/>
      <c r="C25" s="76"/>
      <c r="D25" s="161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X25"/>
      <c r="Y25"/>
      <c r="Z25"/>
      <c r="AA25"/>
      <c r="AB25"/>
      <c r="AC25"/>
      <c r="AD25"/>
      <c r="AE25"/>
      <c r="AF25"/>
      <c r="AG25"/>
      <c r="AH25"/>
      <c r="AI25"/>
      <c r="AJ25"/>
    </row>
    <row r="26" spans="1:36" ht="22.5" customHeight="1">
      <c r="A26" s="159"/>
      <c r="B26" s="201"/>
      <c r="C26" s="76" t="s">
        <v>513</v>
      </c>
      <c r="D26" s="161"/>
      <c r="E26" s="76"/>
      <c r="G26" s="203"/>
      <c r="H26" s="203"/>
      <c r="I26" s="76" t="s">
        <v>514</v>
      </c>
    </row>
    <row r="27" spans="1:36" ht="22.5" customHeight="1">
      <c r="A27" s="76"/>
      <c r="B27" s="202"/>
      <c r="C27" s="76" t="s">
        <v>515</v>
      </c>
      <c r="D27" s="161"/>
      <c r="E27" s="76"/>
      <c r="G27" s="205"/>
      <c r="H27" s="205"/>
      <c r="I27" s="76" t="s">
        <v>516</v>
      </c>
    </row>
    <row r="28" spans="1:36" ht="22.5" customHeight="1">
      <c r="A28" s="76"/>
      <c r="B28" s="204"/>
      <c r="C28" s="76" t="s">
        <v>517</v>
      </c>
      <c r="D28" s="161"/>
      <c r="E28" s="76"/>
      <c r="G28" s="375"/>
      <c r="H28" s="375"/>
      <c r="I28" s="76" t="s">
        <v>518</v>
      </c>
    </row>
    <row r="29" spans="1:36" ht="22.5" customHeight="1">
      <c r="B29" s="311"/>
      <c r="C29" s="161" t="s">
        <v>519</v>
      </c>
      <c r="D29" s="161"/>
      <c r="E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</row>
    <row r="30" spans="1:36" ht="22.15" customHeight="1">
      <c r="A30" s="76"/>
      <c r="B30" s="76"/>
      <c r="C30" s="76"/>
      <c r="D30" s="161"/>
      <c r="E30" s="76"/>
      <c r="F30" s="159"/>
      <c r="G30" s="159"/>
      <c r="H30" s="76"/>
      <c r="I30" s="76"/>
      <c r="J30" s="76"/>
      <c r="K30" s="76"/>
      <c r="L30" s="76"/>
      <c r="M30" s="53"/>
      <c r="N30" s="53"/>
      <c r="O30" s="53"/>
      <c r="P30" s="53"/>
      <c r="Q30" s="53"/>
      <c r="R30" s="53"/>
    </row>
    <row r="31" spans="1:36">
      <c r="C31" s="374"/>
      <c r="D31" s="374"/>
      <c r="E31" s="374"/>
      <c r="F31" s="374"/>
      <c r="G31" s="97"/>
      <c r="H31" s="97"/>
      <c r="I31" s="97"/>
      <c r="J31" s="97"/>
      <c r="K31" s="78"/>
      <c r="L31" s="302"/>
    </row>
    <row r="32" spans="1:36">
      <c r="G32" s="78"/>
      <c r="H32" s="511"/>
      <c r="I32" s="511"/>
      <c r="J32" s="511"/>
      <c r="K32" s="511"/>
      <c r="L32" s="511"/>
      <c r="M32" s="511"/>
      <c r="N32" s="511"/>
      <c r="O32" s="511"/>
      <c r="P32" s="511"/>
      <c r="Q32" s="511"/>
      <c r="R32" s="511"/>
      <c r="S32" s="511"/>
      <c r="T32" s="511"/>
    </row>
    <row r="33" spans="1:20">
      <c r="G33" s="78"/>
      <c r="H33" s="512"/>
      <c r="I33" s="512"/>
      <c r="J33" s="512"/>
      <c r="K33" s="512"/>
      <c r="L33" s="512"/>
      <c r="M33" s="512"/>
      <c r="N33" s="512"/>
      <c r="O33" s="512"/>
      <c r="P33" s="512"/>
      <c r="Q33" s="512"/>
      <c r="R33" s="512"/>
      <c r="S33" s="512"/>
      <c r="T33" s="512"/>
    </row>
    <row r="34" spans="1:20">
      <c r="G34" s="78"/>
      <c r="H34" s="512"/>
      <c r="I34" s="512"/>
      <c r="J34" s="512"/>
      <c r="K34" s="512"/>
      <c r="L34" s="512"/>
      <c r="M34" s="512"/>
      <c r="N34" s="512"/>
      <c r="O34" s="512"/>
      <c r="P34" s="512"/>
      <c r="Q34" s="512"/>
      <c r="R34" s="512"/>
      <c r="S34" s="512"/>
      <c r="T34" s="512"/>
    </row>
    <row r="35" spans="1:20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</row>
  </sheetData>
  <mergeCells count="18">
    <mergeCell ref="Y10:AD10"/>
    <mergeCell ref="F9:X9"/>
    <mergeCell ref="A1:AJ2"/>
    <mergeCell ref="AE10:AJ10"/>
    <mergeCell ref="H34:T34"/>
    <mergeCell ref="H32:T32"/>
    <mergeCell ref="H33:T33"/>
    <mergeCell ref="C7:R7"/>
    <mergeCell ref="A9:A11"/>
    <mergeCell ref="B9:C11"/>
    <mergeCell ref="D9:D10"/>
    <mergeCell ref="A8:X8"/>
    <mergeCell ref="F23:X23"/>
    <mergeCell ref="A23:C23"/>
    <mergeCell ref="E9:E10"/>
    <mergeCell ref="G10:L10"/>
    <mergeCell ref="M10:R10"/>
    <mergeCell ref="S10:X10"/>
  </mergeCells>
  <printOptions horizontalCentered="1"/>
  <pageMargins left="0.51181102362204722" right="0.51181102362204722" top="0.43307086614173229" bottom="0.78740157480314965" header="0.31496062992125984" footer="0.31496062992125984"/>
  <pageSetup paperSize="9" scale="54" orientation="landscape" horizontalDpi="4294967294" verticalDpi="4294967294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Props1.xml><?xml version="1.0" encoding="utf-8"?>
<ds:datastoreItem xmlns:ds="http://schemas.openxmlformats.org/officeDocument/2006/customXml" ds:itemID="{07B04B5B-33C5-437A-A0B9-99F4CB2366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8399D0-9FF4-4B08-A740-5781573A5F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FA088B-4D10-4E29-911A-9BA755FD0F16}">
  <ds:schemaRefs>
    <ds:schemaRef ds:uri="http://schemas.microsoft.com/office/2006/metadata/properties"/>
    <ds:schemaRef ds:uri="http://schemas.microsoft.com/office/infopath/2007/PartnerControls"/>
    <ds:schemaRef ds:uri="f713f894-8e5f-49bb-aba3-bc5acb6c15a1"/>
    <ds:schemaRef ds:uri="2654f1fe-3808-4788-a1c9-5f0b422ba0d6"/>
  </ds:schemaRefs>
</ds:datastoreItem>
</file>

<file path=docMetadata/LabelInfo.xml><?xml version="1.0" encoding="utf-8"?>
<clbl:labelList xmlns:clbl="http://schemas.microsoft.com/office/2020/mipLabelMetadata">
  <clbl:label id="{c135c4ba-2280-41f8-be7d-6f21d368baa3}" enabled="1" method="Standard" siteId="{24139d14-c62c-4c47-8bdd-ce71ea1d50c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27</vt:i4>
      </vt:variant>
    </vt:vector>
  </HeadingPairs>
  <TitlesOfParts>
    <vt:vector size="47" baseType="lpstr">
      <vt:lpstr>Capa</vt:lpstr>
      <vt:lpstr>Orç_20-30</vt:lpstr>
      <vt:lpstr>Crono_20-30</vt:lpstr>
      <vt:lpstr>Definições</vt:lpstr>
      <vt:lpstr>Dados Básicos do município</vt:lpstr>
      <vt:lpstr>Custos</vt:lpstr>
      <vt:lpstr>DNIT04.23</vt:lpstr>
      <vt:lpstr>K</vt:lpstr>
      <vt:lpstr>P1</vt:lpstr>
      <vt:lpstr>P2</vt:lpstr>
      <vt:lpstr>P3</vt:lpstr>
      <vt:lpstr>P4</vt:lpstr>
      <vt:lpstr>P5</vt:lpstr>
      <vt:lpstr>P6</vt:lpstr>
      <vt:lpstr>P7a</vt:lpstr>
      <vt:lpstr>P7b</vt:lpstr>
      <vt:lpstr>P8</vt:lpstr>
      <vt:lpstr>Produto Consolidado</vt:lpstr>
      <vt:lpstr>CPP</vt:lpstr>
      <vt:lpstr>Cronograma</vt:lpstr>
      <vt:lpstr>Capa!Area_de_impressao</vt:lpstr>
      <vt:lpstr>CPP!Area_de_impressao</vt:lpstr>
      <vt:lpstr>'Crono_20-30'!Area_de_impressao</vt:lpstr>
      <vt:lpstr>Cronograma!Area_de_impressao</vt:lpstr>
      <vt:lpstr>Custos!Area_de_impressao</vt:lpstr>
      <vt:lpstr>'Dados Básicos do município'!Area_de_impressao</vt:lpstr>
      <vt:lpstr>Definições!Area_de_impressao</vt:lpstr>
      <vt:lpstr>K!Area_de_impressao</vt:lpstr>
      <vt:lpstr>'Orç_20-30'!Area_de_impressao</vt:lpstr>
      <vt:lpstr>'P1'!Area_de_impressao</vt:lpstr>
      <vt:lpstr>'P2'!Area_de_impressao</vt:lpstr>
      <vt:lpstr>'P3'!Area_de_impressao</vt:lpstr>
      <vt:lpstr>'P4'!Area_de_impressao</vt:lpstr>
      <vt:lpstr>'P5'!Area_de_impressao</vt:lpstr>
      <vt:lpstr>'P6'!Area_de_impressao</vt:lpstr>
      <vt:lpstr>P7a!Area_de_impressao</vt:lpstr>
      <vt:lpstr>'P8'!Area_de_impressao</vt:lpstr>
      <vt:lpstr>'Produto Consolidado'!Area_de_impressao</vt:lpstr>
      <vt:lpstr>'P1'!Titulos_de_impressao</vt:lpstr>
      <vt:lpstr>'P2'!Titulos_de_impressao</vt:lpstr>
      <vt:lpstr>'P3'!Titulos_de_impressao</vt:lpstr>
      <vt:lpstr>'P4'!Titulos_de_impressao</vt:lpstr>
      <vt:lpstr>'P5'!Titulos_de_impressao</vt:lpstr>
      <vt:lpstr>'P6'!Titulos_de_impressao</vt:lpstr>
      <vt:lpstr>P7a!Titulos_de_impressao</vt:lpstr>
      <vt:lpstr>'P8'!Titulos_de_impressao</vt:lpstr>
      <vt:lpstr>'Produto Consolidado'!Titulos_de_impressao</vt:lpstr>
    </vt:vector>
  </TitlesOfParts>
  <Manager/>
  <Company>Serenco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Adriano Ferreira Batista</cp:lastModifiedBy>
  <cp:revision/>
  <dcterms:created xsi:type="dcterms:W3CDTF">2009-02-03T12:18:48Z</dcterms:created>
  <dcterms:modified xsi:type="dcterms:W3CDTF">2025-08-05T13:22:42Z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