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"/>
    </mc:Choice>
  </mc:AlternateContent>
  <xr:revisionPtr revIDLastSave="0" documentId="13_ncr:1_{2FFD4D10-332F-4BFE-BB07-B253EC87D91E}" xr6:coauthVersionLast="47" xr6:coauthVersionMax="47" xr10:uidLastSave="{00000000-0000-0000-0000-000000000000}"/>
  <bookViews>
    <workbookView xWindow="28680" yWindow="-120" windowWidth="29040" windowHeight="15720" tabRatio="920" xr2:uid="{976FEEA4-836F-4FE2-A276-D114FEB3BF8A}"/>
  </bookViews>
  <sheets>
    <sheet name="CAPA" sheetId="40" r:id="rId1"/>
    <sheet name="SUMÁRIO" sheetId="231" r:id="rId2"/>
    <sheet name="CUSTOS FIXOS L3" sheetId="287" r:id="rId3"/>
    <sheet name="CUSTOS VARIÁVEIS L3" sheetId="276" r:id="rId4"/>
    <sheet name="CRONOGRAMA L3" sheetId="278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COORD'!$A$1:$D$88</definedName>
    <definedName name="_xlnm.Print_Area" localSheetId="6">'1.2 MOB SOCIAL'!$A$1:$D$82</definedName>
    <definedName name="_xlnm.Print_Area" localSheetId="7">'1.3 AUX ADM'!$A$1:$D$92</definedName>
    <definedName name="_xlnm.Print_Area" localSheetId="8">'1.4 ENC OPER'!$A$1:$D$86</definedName>
    <definedName name="_xlnm.Print_Area" localSheetId="9">'1.5 MOT'!$A$1:$D$90</definedName>
    <definedName name="_xlnm.Print_Area" localSheetId="10">'1.6 PEDR'!$A$1:$D$81</definedName>
    <definedName name="_xlnm.Print_Area" localSheetId="11">'1.7 SERV'!$A$1:$D$95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L3'!$A$1:$L$46</definedName>
    <definedName name="_xlnm.Print_Area" localSheetId="2">'CUSTOS FIXOS L3'!$A$1:$I$29</definedName>
    <definedName name="_xlnm.Print_Area" localSheetId="3">'CUSTOS VARIÁVEIS L3'!$A$1:$I$24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L3'!$1:$1</definedName>
    <definedName name="_xlnm.Print_Titles" localSheetId="3">'CUSTOS VARIÁVEIS L3'!$1:$1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78" l="1"/>
  <c r="D17" i="278" s="1"/>
  <c r="F17" i="278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D43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C43" i="265" l="1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10" i="287" l="1"/>
  <c r="H10" i="287" s="1"/>
  <c r="E9" i="287"/>
  <c r="H9" i="287" s="1"/>
  <c r="E8" i="287"/>
  <c r="H8" i="287" s="1"/>
  <c r="E7" i="287"/>
  <c r="H7" i="287" s="1"/>
  <c r="E6" i="287"/>
  <c r="H6" i="287" s="1"/>
  <c r="E16" i="287"/>
  <c r="H16" i="287" s="1"/>
  <c r="E10" i="276"/>
  <c r="H10" i="276" s="1"/>
  <c r="E12" i="287"/>
  <c r="H12" i="287" s="1"/>
  <c r="E11" i="287"/>
  <c r="H11" i="287" s="1"/>
  <c r="E17" i="287"/>
  <c r="H17" i="287" s="1"/>
  <c r="C23" i="212"/>
  <c r="C43" i="212" s="1"/>
  <c r="E18" i="287" l="1"/>
  <c r="H18" i="287" s="1"/>
  <c r="E20" i="287"/>
  <c r="H20" i="287" s="1"/>
  <c r="E15" i="287"/>
  <c r="H15" i="287" s="1"/>
  <c r="E19" i="287"/>
  <c r="E7" i="276"/>
  <c r="H7" i="276" s="1"/>
  <c r="H5" i="276" s="1"/>
  <c r="E17" i="276"/>
  <c r="H17" i="276" s="1"/>
  <c r="E14" i="276"/>
  <c r="H14" i="276" s="1"/>
  <c r="E15" i="276"/>
  <c r="H15" i="276" s="1"/>
  <c r="E16" i="276"/>
  <c r="H16" i="276" s="1"/>
  <c r="D12" i="212"/>
  <c r="D39" i="212"/>
  <c r="D23" i="212"/>
  <c r="D32" i="212"/>
  <c r="H19" i="287" l="1"/>
  <c r="H14" i="287" s="1"/>
  <c r="H13" i="276"/>
  <c r="D43" i="212"/>
  <c r="D54" i="212" s="1"/>
  <c r="H19" i="276" l="1"/>
  <c r="E23" i="276" l="1"/>
  <c r="I23" i="276" s="1"/>
  <c r="I24" i="276" s="1"/>
  <c r="I10" i="276"/>
  <c r="I15" i="276"/>
  <c r="I16" i="276"/>
  <c r="I17" i="276"/>
  <c r="I14" i="276"/>
  <c r="I7" i="276"/>
  <c r="I5" i="276" s="1"/>
  <c r="J37" i="278" l="1"/>
  <c r="H15" i="278"/>
  <c r="G15" i="278"/>
  <c r="G17" i="278" s="1"/>
  <c r="I15" i="278"/>
  <c r="J15" i="278"/>
  <c r="D37" i="278"/>
  <c r="E37" i="278"/>
  <c r="G37" i="278"/>
  <c r="C37" i="278"/>
  <c r="F37" i="278"/>
  <c r="H37" i="278"/>
  <c r="I37" i="278"/>
  <c r="I13" i="276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H17" i="278" l="1"/>
  <c r="I17" i="278" s="1"/>
  <c r="J17" i="278" s="1"/>
  <c r="C39" i="278" s="1"/>
  <c r="D39" i="278" s="1"/>
  <c r="E39" i="278" s="1"/>
  <c r="F39" i="278" s="1"/>
  <c r="G39" i="278" s="1"/>
  <c r="H39" i="278" s="1"/>
  <c r="I39" i="278" s="1"/>
  <c r="J39" i="278" s="1"/>
  <c r="I19" i="276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E5" i="287" l="1"/>
  <c r="I33" i="278" s="1"/>
  <c r="D11" i="278" l="1"/>
  <c r="H5" i="287"/>
  <c r="H4" i="287" s="1"/>
  <c r="H11" i="278"/>
  <c r="H33" i="278"/>
  <c r="C11" i="278"/>
  <c r="G11" i="278"/>
  <c r="J11" i="278"/>
  <c r="D33" i="278"/>
  <c r="F33" i="278"/>
  <c r="J33" i="278"/>
  <c r="F11" i="278"/>
  <c r="I11" i="278"/>
  <c r="C33" i="278"/>
  <c r="E33" i="278"/>
  <c r="G33" i="278"/>
  <c r="H22" i="287"/>
  <c r="I5" i="287" s="1"/>
  <c r="I10" i="287" l="1"/>
  <c r="I8" i="287"/>
  <c r="I17" i="287"/>
  <c r="I15" i="287"/>
  <c r="I12" i="287"/>
  <c r="I11" i="287"/>
  <c r="I20" i="287"/>
  <c r="I6" i="287"/>
  <c r="I16" i="287"/>
  <c r="E26" i="287"/>
  <c r="I26" i="287" s="1"/>
  <c r="I27" i="287" s="1"/>
  <c r="I7" i="287"/>
  <c r="I9" i="287"/>
  <c r="I18" i="287"/>
  <c r="I19" i="287"/>
  <c r="F19" i="278"/>
  <c r="E41" i="278"/>
  <c r="G41" i="278"/>
  <c r="D19" i="278"/>
  <c r="H19" i="278"/>
  <c r="J41" i="278"/>
  <c r="D41" i="278"/>
  <c r="I19" i="278"/>
  <c r="C13" i="278"/>
  <c r="D13" i="278" s="1"/>
  <c r="F13" i="278" s="1"/>
  <c r="G13" i="278" s="1"/>
  <c r="H13" i="278" s="1"/>
  <c r="I13" i="278" s="1"/>
  <c r="J13" i="278" s="1"/>
  <c r="C35" i="278" s="1"/>
  <c r="D35" i="278" s="1"/>
  <c r="E35" i="278" s="1"/>
  <c r="F35" i="278" s="1"/>
  <c r="G35" i="278" s="1"/>
  <c r="H35" i="278" s="1"/>
  <c r="I35" i="278" s="1"/>
  <c r="J35" i="278" s="1"/>
  <c r="C19" i="278"/>
  <c r="G19" i="278"/>
  <c r="H41" i="278"/>
  <c r="J19" i="278"/>
  <c r="C41" i="278"/>
  <c r="F41" i="278"/>
  <c r="I41" i="278"/>
  <c r="I4" i="287" l="1"/>
  <c r="I14" i="287"/>
  <c r="C21" i="278"/>
  <c r="I22" i="287" l="1"/>
  <c r="D21" i="278"/>
  <c r="F21" i="278" s="1"/>
  <c r="G21" i="278" s="1"/>
  <c r="H21" i="278" s="1"/>
  <c r="I21" i="278" s="1"/>
  <c r="J21" i="278" s="1"/>
  <c r="C43" i="278" s="1"/>
  <c r="D43" i="278" l="1"/>
  <c r="E43" i="278" s="1"/>
  <c r="F43" i="278" s="1"/>
  <c r="G43" i="278" s="1"/>
  <c r="H43" i="278" s="1"/>
  <c r="I43" i="278" s="1"/>
  <c r="J43" i="278" s="1"/>
  <c r="C22" i="278" s="1"/>
  <c r="F34" i="278" l="1"/>
  <c r="J42" i="278"/>
  <c r="H20" i="278"/>
  <c r="J20" i="278"/>
  <c r="E42" i="278"/>
  <c r="C42" i="278"/>
  <c r="I20" i="278"/>
  <c r="E34" i="278"/>
  <c r="G12" i="278"/>
  <c r="I34" i="278"/>
  <c r="J12" i="278"/>
  <c r="F16" i="278"/>
  <c r="J34" i="278"/>
  <c r="D16" i="278"/>
  <c r="C38" i="278"/>
  <c r="F42" i="278"/>
  <c r="F12" i="278"/>
  <c r="D20" i="278"/>
  <c r="D22" i="278" s="1"/>
  <c r="H34" i="278"/>
  <c r="G20" i="278"/>
  <c r="I16" i="278"/>
  <c r="D42" i="278"/>
  <c r="E38" i="278"/>
  <c r="H42" i="278"/>
  <c r="H38" i="278"/>
  <c r="G42" i="278"/>
  <c r="I38" i="278"/>
  <c r="C20" i="278"/>
  <c r="G38" i="278"/>
  <c r="H12" i="278"/>
  <c r="J38" i="278"/>
  <c r="D12" i="278"/>
  <c r="C16" i="278"/>
  <c r="C18" i="278" s="1"/>
  <c r="C12" i="278"/>
  <c r="C14" i="278" s="1"/>
  <c r="F38" i="278"/>
  <c r="I12" i="278"/>
  <c r="J16" i="278"/>
  <c r="G34" i="278"/>
  <c r="D38" i="278"/>
  <c r="F20" i="278"/>
  <c r="C34" i="278"/>
  <c r="H16" i="278"/>
  <c r="I42" i="278"/>
  <c r="D34" i="278"/>
  <c r="G16" i="278"/>
  <c r="D18" i="278" l="1"/>
  <c r="F18" i="278" s="1"/>
  <c r="G18" i="278" s="1"/>
  <c r="H18" i="278" s="1"/>
  <c r="I18" i="278" s="1"/>
  <c r="J18" i="278" s="1"/>
  <c r="C40" i="278" s="1"/>
  <c r="D40" i="278" s="1"/>
  <c r="E40" i="278" s="1"/>
  <c r="F40" i="278" s="1"/>
  <c r="G40" i="278" s="1"/>
  <c r="H40" i="278" s="1"/>
  <c r="I40" i="278" s="1"/>
  <c r="J40" i="278" s="1"/>
  <c r="F22" i="278"/>
  <c r="G22" i="278" s="1"/>
  <c r="H22" i="278" s="1"/>
  <c r="I22" i="278" s="1"/>
  <c r="J22" i="278" s="1"/>
  <c r="C44" i="278" s="1"/>
  <c r="D44" i="278" s="1"/>
  <c r="E44" i="278" s="1"/>
  <c r="F44" i="278" s="1"/>
  <c r="G44" i="278" s="1"/>
  <c r="H44" i="278" s="1"/>
  <c r="I44" i="278" s="1"/>
  <c r="J44" i="278" s="1"/>
  <c r="D14" i="278"/>
  <c r="F14" i="278" s="1"/>
  <c r="G14" i="278" s="1"/>
  <c r="H14" i="278" s="1"/>
  <c r="I14" i="278" s="1"/>
  <c r="J14" i="278" s="1"/>
  <c r="C36" i="278" s="1"/>
  <c r="D36" i="278" s="1"/>
  <c r="E36" i="278" s="1"/>
  <c r="F36" i="278" s="1"/>
  <c r="G36" i="278" s="1"/>
  <c r="H36" i="278" s="1"/>
  <c r="I36" i="278" s="1"/>
  <c r="J36" i="2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<sst xmlns="http://schemas.openxmlformats.org/spreadsheetml/2006/main" count="1301" uniqueCount="460">
  <si>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</si>
  <si>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</si>
  <si>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</si>
  <si>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</si>
  <si>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</si>
  <si>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</si>
  <si>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</si>
  <si>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</si>
  <si>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</si>
  <si>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</si>
  <si>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</si>
  <si>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</si>
  <si>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</si>
  <si>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</si>
  <si>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</si>
  <si>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</si>
  <si>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</si>
  <si>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</si>
  <si>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</si>
  <si>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</si>
  <si>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COORDENADOR</t>
  </si>
  <si>
    <t>PAINEL 11</t>
  </si>
  <si>
    <t>MOBILIZADOR SOCIAL</t>
  </si>
  <si>
    <t>PAINEL 12</t>
  </si>
  <si>
    <t>TÉCNICO AMBIENTAL</t>
  </si>
  <si>
    <t>PAINEL 13</t>
  </si>
  <si>
    <t>AUXILIAR ADMINISTRATIVO</t>
  </si>
  <si>
    <t>PAINEL 14</t>
  </si>
  <si>
    <t>ENCARREGADO OPERACIONAL</t>
  </si>
  <si>
    <t>PAINEL 15</t>
  </si>
  <si>
    <t>MOTORISTA</t>
  </si>
  <si>
    <t>PAINEL 16</t>
  </si>
  <si>
    <t>PEDREIRO</t>
  </si>
  <si>
    <t>PAINEL 17</t>
  </si>
  <si>
    <t>SERVENTE</t>
  </si>
  <si>
    <t>PAINEL 18</t>
  </si>
  <si>
    <t>DESPESAS DIVERSAS - CUSTOS FIXOS</t>
  </si>
  <si>
    <t>PAINEL 19</t>
  </si>
  <si>
    <t>SERVIÇOS TÉCNICOS</t>
  </si>
  <si>
    <t>PAINEL 20</t>
  </si>
  <si>
    <t>DESPESAS DIVERSAS - CUSTOS VARIÁVEIS</t>
  </si>
  <si>
    <t>PAINEL 21</t>
  </si>
  <si>
    <t>ENCARGOS SOCIAIS</t>
  </si>
  <si>
    <t>ENCARGOS COMPLEMENTARES</t>
  </si>
  <si>
    <t>PAINEL 23</t>
  </si>
  <si>
    <t>FATOR K</t>
  </si>
  <si>
    <t>PAINEL 24</t>
  </si>
  <si>
    <t>REFERÊNCIAS</t>
  </si>
  <si>
    <t>CUSTOS FIXOS</t>
  </si>
  <si>
    <t>DESPESAS DIRETAS</t>
  </si>
  <si>
    <t>TOTAL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</si>
  <si>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</si>
  <si>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</si>
  <si>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</si>
  <si>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</si>
  <si>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</si>
  <si>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</si>
  <si>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</si>
  <si>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</si>
  <si>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</si>
  <si>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</si>
  <si>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</si>
  <si>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</si>
  <si>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mês</t>
  </si>
  <si>
    <t>1.2</t>
  </si>
  <si>
    <t>1.3</t>
  </si>
  <si>
    <t>1.4</t>
  </si>
  <si>
    <t>1.5</t>
  </si>
  <si>
    <t>1.6</t>
  </si>
  <si>
    <t>1.7</t>
  </si>
  <si>
    <t>DESPESAS DIVERSAS</t>
  </si>
  <si>
    <t>Com K4</t>
  </si>
  <si>
    <t>2.1</t>
  </si>
  <si>
    <t>2.2</t>
  </si>
  <si>
    <t>2.3</t>
  </si>
  <si>
    <t>2.4</t>
  </si>
  <si>
    <t>-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</si>
  <si>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</si>
  <si>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</si>
  <si>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</si>
  <si>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</si>
  <si>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</si>
  <si>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</si>
  <si>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</si>
  <si>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</si>
  <si>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</si>
  <si>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</si>
  <si>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</si>
  <si>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</si>
  <si>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</si>
  <si>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</si>
  <si>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</si>
  <si>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</si>
  <si>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 UNITÁRIO</t>
  </si>
  <si>
    <t>Com K3</t>
  </si>
  <si>
    <t>3.1</t>
  </si>
  <si>
    <t>SERVIÇOS DE GEOPROCESSAMENTO</t>
  </si>
  <si>
    <t>3.1.1</t>
  </si>
  <si>
    <t>hora</t>
  </si>
  <si>
    <t>3.2</t>
  </si>
  <si>
    <t>SERVIÇOS DE TOPOGRAFIA</t>
  </si>
  <si>
    <t>3.2.1</t>
  </si>
  <si>
    <t>diária</t>
  </si>
  <si>
    <t>4.1</t>
  </si>
  <si>
    <t>Hora</t>
  </si>
  <si>
    <t>4.2</t>
  </si>
  <si>
    <t>unidade</t>
  </si>
  <si>
    <t>4.3</t>
  </si>
  <si>
    <t>4.4</t>
  </si>
  <si>
    <t>Custo total]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</si>
  <si>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</si>
  <si>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</si>
  <si>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</si>
  <si>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</si>
  <si>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</si>
  <si>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</si>
  <si>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</si>
  <si>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</si>
  <si>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</si>
  <si>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</si>
  <si>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</si>
  <si>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</si>
  <si>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</si>
  <si>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</si>
  <si>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</si>
  <si>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</si>
  <si>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</si>
  <si>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</si>
  <si>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</si>
  <si>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</si>
  <si>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</si>
  <si>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</si>
  <si>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</si>
  <si>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</si>
  <si>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</si>
  <si>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</si>
  <si>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</si>
  <si>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</si>
  <si>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</si>
  <si>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</si>
  <si>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</si>
  <si>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</si>
  <si>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</si>
  <si>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</si>
  <si>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</si>
  <si>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</si>
  <si>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</si>
  <si>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</si>
  <si>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</si>
  <si>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</si>
  <si>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</si>
  <si>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</si>
  <si>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CUSTOS FIXOS - LOTE 3 CH DO3 SANTO ANTÔNIO</t>
  </si>
  <si>
    <t>3 CH DO3 SANTO ANTÔNIO</t>
  </si>
  <si>
    <t>CUSTOS VARIÁVEIS - LOTE 3 CH DO3 SANTO ANTÔNIO</t>
  </si>
  <si>
    <t>CRONOGRAMA FÍSICO-FINANCEIRO - LOTE 3 CH DO3 SANTO ANTÔNIO</t>
  </si>
  <si>
    <t>Relatório Final</t>
  </si>
  <si>
    <t>Produto 4           Relatório Final</t>
  </si>
  <si>
    <t>1.1 COORDENADOR</t>
  </si>
  <si>
    <t>Item</t>
  </si>
  <si>
    <t>Código</t>
  </si>
  <si>
    <t>Data Base</t>
  </si>
  <si>
    <t>Fonte*</t>
  </si>
  <si>
    <t>SINAPI</t>
  </si>
  <si>
    <t>Descrição**</t>
  </si>
  <si>
    <t>Coordenador do Projeto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</si>
  <si>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</si>
  <si>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</si>
  <si>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</si>
  <si>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</si>
  <si>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</si>
  <si>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</si>
  <si>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</si>
  <si>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</si>
  <si>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</si>
  <si>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</si>
  <si>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</si>
  <si>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</si>
  <si>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</si>
  <si>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</si>
  <si>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</si>
  <si>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</si>
  <si>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</si>
  <si>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</si>
  <si>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</si>
  <si>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</si>
  <si>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</si>
  <si>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</si>
  <si>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</si>
  <si>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</si>
  <si>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</si>
  <si>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</si>
  <si>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</si>
  <si>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</si>
  <si>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</si>
  <si>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</si>
  <si>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</si>
  <si>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</si>
  <si>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</si>
  <si>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</si>
  <si>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</si>
  <si>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</si>
  <si>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</si>
  <si>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</si>
  <si>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</si>
  <si>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</si>
  <si>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</si>
  <si>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</si>
  <si>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</si>
  <si>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</si>
  <si>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</si>
  <si>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</si>
  <si>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</si>
  <si>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</si>
  <si>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</si>
  <si>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</si>
  <si>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</si>
  <si>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</si>
  <si>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</si>
  <si>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</si>
  <si>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</si>
  <si>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</si>
  <si>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</si>
  <si>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</si>
  <si>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</si>
  <si>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</si>
  <si>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</si>
  <si>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</si>
  <si>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</si>
  <si>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</si>
  <si>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</si>
  <si>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</si>
  <si>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</si>
  <si>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</si>
  <si>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</si>
  <si>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</si>
  <si>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</si>
  <si>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</si>
  <si>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</si>
  <si>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</si>
  <si>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</si>
  <si>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</si>
  <si>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</si>
  <si>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</si>
  <si>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</si>
  <si>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</si>
  <si>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</si>
  <si>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</si>
  <si>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</si>
  <si>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*Utilizou-se a referência SINAPI  para o Engenheiro Civil de Obra Junior (Mensalista)</t>
  </si>
  <si>
    <t>Obs.: O valor de referência do SINAPI já inclui os encargos sociais. Assim, para definição do salário base, foi retirado o percentual de encargos sociais (73,83%), para evitar duplicidade de valores.</t>
  </si>
  <si>
    <t>1.2 MOBILIZADOR SOCIAL</t>
  </si>
  <si>
    <t>P8020</t>
  </si>
  <si>
    <t>Data Base**</t>
  </si>
  <si>
    <t>Fonte</t>
  </si>
  <si>
    <t>DNIT</t>
  </si>
  <si>
    <t>Descrição*</t>
  </si>
  <si>
    <t>Mobilizador Social</t>
  </si>
  <si>
    <t>*Utilizou-se a referência DNIT para o Assistente Social Pleno</t>
  </si>
  <si>
    <t>1.4 AUXILIAR ADMINISTRATIVO</t>
  </si>
  <si>
    <t>Auxiliar Administrativo</t>
  </si>
  <si>
    <t>*Utilizou-se a referência SINAPI para o Auxiliar de Escritório  (mensalista)</t>
  </si>
  <si>
    <t>1.5 ENCARREGADO OPERACIONAL</t>
  </si>
  <si>
    <t>Descrição</t>
  </si>
  <si>
    <t>Encarregado Operacional</t>
  </si>
  <si>
    <t>*Utilizou-se a referência SINAPI para o Encarregado Geral de Obras  (mensalista)</t>
  </si>
  <si>
    <t>1.6 MOTORISTA</t>
  </si>
  <si>
    <t>Motorista</t>
  </si>
  <si>
    <t>*Utilizou-se a referência SINAPI para o Motorista de Caminhão (mensalista)</t>
  </si>
  <si>
    <t>1.8 PEDREIRO</t>
  </si>
  <si>
    <t>Pedreiro</t>
  </si>
  <si>
    <t>1.9 SERVENTE</t>
  </si>
  <si>
    <t>Servente</t>
  </si>
  <si>
    <t>Veículo caminhonete 4x4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</si>
  <si>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</si>
  <si>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Compactador de solos</t>
  </si>
  <si>
    <t>Diária</t>
  </si>
  <si>
    <t>K4 = (1+L)*(1+DFL)</t>
  </si>
  <si>
    <t>Técnico em Geoprocessamento</t>
  </si>
  <si>
    <t>SINAPI: Preços de Insumos: Sistema Nacional de Pesquisa de Custos e Índices da Construção Civil / Caixa Econômica Federal. Fevereiro de 2026.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</si>
  <si>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</si>
  <si>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K3 = [(1+ARDF)*(1+L)*(1+DFL)]</t>
  </si>
  <si>
    <t>Locação de retroescavadeira sobre rodas com carregadeira, tração 4x4, potência 88 HP (incluído operador e combustível)</t>
  </si>
  <si>
    <t>Impressão preto e branco</t>
  </si>
  <si>
    <t>Refeição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</si>
  <si>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</si>
  <si>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</si>
  <si>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</si>
  <si>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</si>
  <si>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</si>
  <si>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</si>
  <si>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</si>
  <si>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</si>
  <si>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</si>
  <si>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</si>
  <si>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</si>
  <si>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</si>
  <si>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</si>
  <si>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</si>
  <si>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</si>
  <si>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K4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</si>
  <si>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</si>
  <si>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</si>
  <si>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</si>
  <si>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</si>
  <si>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</si>
  <si>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</si>
  <si>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</si>
  <si>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</si>
  <si>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</si>
  <si>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</si>
  <si>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</si>
  <si>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</si>
  <si>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</si>
  <si>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</si>
  <si>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</si>
  <si>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</si>
  <si>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</si>
  <si>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</si>
  <si>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</si>
  <si>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</si>
  <si>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</si>
  <si>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</si>
  <si>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</si>
  <si>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</si>
  <si>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</si>
  <si>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</si>
  <si>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</si>
  <si>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</si>
  <si>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</si>
  <si>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</si>
  <si>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</si>
  <si>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</si>
  <si>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</si>
  <si>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</si>
  <si>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</si>
  <si>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</si>
  <si>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</si>
  <si>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</si>
  <si>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</si>
  <si>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</si>
  <si>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</si>
  <si>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</si>
  <si>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</si>
  <si>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</si>
  <si>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</si>
  <si>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</si>
  <si>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</si>
  <si>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</si>
  <si>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</si>
  <si>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</si>
  <si>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</si>
  <si>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</si>
  <si>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</si>
  <si>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</si>
  <si>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</si>
  <si>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</si>
  <si>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</si>
  <si>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</si>
  <si>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</si>
  <si>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</si>
  <si>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</si>
  <si>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</si>
  <si>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</si>
  <si>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</si>
  <si>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</si>
  <si>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</si>
  <si>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</si>
  <si>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</si>
  <si>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</si>
  <si>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</si>
  <si>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</si>
  <si>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</si>
  <si>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</si>
  <si>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</si>
  <si>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</si>
  <si>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</si>
  <si>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</si>
  <si>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</si>
  <si>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</si>
  <si>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</si>
  <si>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</si>
  <si>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</si>
  <si>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</si>
  <si>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</si>
  <si>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</si>
  <si>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</si>
  <si>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</si>
  <si>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</si>
  <si>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</si>
  <si>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</si>
  <si>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</si>
  <si>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</si>
  <si>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</si>
  <si>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</si>
  <si>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</si>
  <si>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</si>
  <si>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</si>
  <si>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</si>
  <si>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</si>
  <si>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</si>
  <si>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</si>
  <si>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</si>
  <si>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</si>
  <si>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</si>
  <si>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</si>
  <si>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</si>
  <si>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</si>
  <si>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</si>
  <si>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</si>
  <si>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</si>
  <si>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</si>
  <si>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</si>
  <si>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</si>
  <si>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</si>
  <si>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</si>
  <si>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</si>
  <si>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</si>
  <si>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</si>
  <si>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</si>
  <si>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</si>
  <si>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</si>
  <si>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</si>
  <si>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</si>
  <si>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</si>
  <si>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</si>
  <si>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PAINEL 25</t>
  </si>
  <si>
    <r>
      <t>ü</t>
    </r>
    <r>
      <rPr>
        <sz val="7"/>
        <rFont val="Times New Roman"/>
        <family val="1"/>
      </rPr>
      <t xml:space="preserve">  </t>
    </r>
    <r>
      <rPr>
        <sz val="11"/>
        <rFont val="Calibri"/>
        <family val="2"/>
      </rPr>
      <t> </t>
    </r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</si>
  <si>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</si>
  <si>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</t>
  </si>
  <si>
    <t>DNIT, Resolução nº 11, de 21 de agosto de 2020, que institui a Tabela de Preços de Consultoria do Departamento Nacional de Infraestrutura de Transportes.</t>
  </si>
  <si>
    <t>SINAPI: Metodologias e Conceitos: Sistema Nacional de Pesquisa de Custos e Índices da Construção Civil / Caixa Econômica Federal. – 10ª Ed. – Brasília: CAIXA, 2024.</t>
  </si>
  <si>
    <t>SINAPI: Referências para Custos Horários e Encargos: Sistema Nacional de Pesquisa de Custos e Índices da Construção Civil / Caixa Econômica Federal. – 8ª Ed. – Brasília: CAIXA, 2026.</t>
  </si>
  <si>
    <t>DNIT: Relatório de Consolidação de Custos Gerais: Sistema de Custos Referenciais de Obras (SICRO) / Departamento Nacional de Infraestrutura de Transportes. Novembro de 2025.</t>
  </si>
  <si>
    <t>DNIT: Relatório de Consolidação de Custos de Mão de Obra: Sistema de Custos Referenciais de Obras (SICRO) / Departamento Nacional de Infraestrutura de Transportes. Novembro de 2025.</t>
  </si>
  <si>
    <t>DNIT: Relatório Sintético de Equipamentos: Sistema de Custos Referenciais de Obras (SICRO) / Departamento Nacional de Infraestrutura de Transportes. Novembro de 2025.</t>
  </si>
  <si>
    <t>DNIT: Relatório Sintético de Mão de Obra: Sistema de Custos Referenciais de Obras (SICRO) / Departamento Nacional de Infraestrutura de Transportes. Novembro de 2025.</t>
  </si>
  <si>
    <t>ANA, Portaria nº 363, de 2 de fevereiro de 2021, que estabelece cálculos padronizados para consultoria da Agência Nacional de Águas e Saneamento Básico - ANA e dá outras providências.</t>
  </si>
  <si>
    <t>DNIT: Caderno Técnico Parâmetros de Equipamentos do SICRO: Sistema de Custos Referenciais de Obras (SICRO) / Departamento Nacional de Infraestrutura de Transportes. Novembro de 2026.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</si>
  <si>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</si>
  <si>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DNIT: Parâmetros de custo horário dos equipamentos: Sistema de Custos Referenciais de Obras (SICRO) / Departamento Nacional de Infraestrutura de Transportes. Novembro de 2025.</t>
  </si>
  <si>
    <t>AGEVAP: Norma Interna nº 1634/2021 - Normatização da concessão de diária, valor de deslocamento por quilometragem e reembolso de despesas para empregados da AGEVAP – Unidade Resende, assim como reembolso de despesas para colaboradores eventuais e estagiários. 2021</t>
  </si>
  <si>
    <t>AGÊNCIA NACIONAL DO PETRÓLEO, GÁS NATURAL E BIOCOMBUSTÍVEIS - ANP: Levantamento de Preços de Combustíveis - 26/02/2026 a 28/02/2026. 2026.</t>
  </si>
  <si>
    <t>SINAPI: Custos e Composições Analítico: Sistema Nacional de Pesquisa de Custos e Índices da Construção Civil / Caixa Econômica Federal. Fevereiro de 2026.</t>
  </si>
  <si>
    <t>SINAPI: Cadernos Técnicos de Composições para Transporte, Carga e Descarga de Materiais: Sistema Nacional de Pesquisa de Custos e Índices da Construção Civil / Caixa Econômica Federal. Fevereiro de 2026.</t>
  </si>
  <si>
    <t>COPASA: Banco de Preços de Serviços - Portal de Licitações e Contratos. Referência Janeiro/2026</t>
  </si>
  <si>
    <t>PAINEL 26</t>
  </si>
  <si>
    <t>PAINEL 27</t>
  </si>
  <si>
    <t>CUSTOS FIXOS - LOTE 05 CH DO5 CARATINGA</t>
  </si>
  <si>
    <t>CUSTOS VARIÁVEIS - LOTE 05 CH DO5 CARATINGA</t>
  </si>
  <si>
    <t>CRONOGRAMA - LOTE 05 CH DO5 CARATINGA</t>
  </si>
  <si>
    <t>Sim</t>
  </si>
  <si>
    <t>NOME DA EMPRESA</t>
  </si>
  <si>
    <t>ORÇAMENTO DETALHADO - ATO CONVOCATÓRIO N° 12/2026</t>
  </si>
  <si>
    <t>RESPONSÁVEL TÉCNICO PELA ELABORAÇÃO DO ORÇAMENTO</t>
  </si>
  <si>
    <t>CREA</t>
  </si>
  <si>
    <t>CIDADE, ESTADO</t>
  </si>
  <si>
    <t>DATA</t>
  </si>
  <si>
    <t>Preencher as células destacadas em verde</t>
  </si>
  <si>
    <t>LOTE 03 - CIRCUNSCRIÇÃO HIDROGRÁFICA DO RIO SANTO ANTÔNIO (CH DO3)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</si>
</sst>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</font>
    <font>
      <sz val="11"/>
      <name val="Wingdings"/>
      <charset val="2"/>
    </font>
    <font>
      <sz val="7"/>
      <name val="Times New Roman"/>
      <family val="1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5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6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38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3" fillId="0" borderId="31" xfId="0" applyFont="1" applyBorder="1"/>
    <xf numFmtId="0" fontId="64" fillId="0" borderId="9" xfId="0" applyFont="1" applyBorder="1" applyAlignment="1">
      <alignment horizontal="center"/>
    </xf>
    <xf numFmtId="0" fontId="63" fillId="0" borderId="9" xfId="0" applyFont="1" applyBorder="1"/>
    <xf numFmtId="0" fontId="63" fillId="0" borderId="32" xfId="0" applyFont="1" applyBorder="1"/>
    <xf numFmtId="0" fontId="63" fillId="0" borderId="33" xfId="0" applyFont="1" applyBorder="1"/>
    <xf numFmtId="0" fontId="63" fillId="0" borderId="0" xfId="0" applyFont="1"/>
    <xf numFmtId="0" fontId="63" fillId="0" borderId="34" xfId="0" applyFont="1" applyBorder="1"/>
    <xf numFmtId="0" fontId="65" fillId="0" borderId="0" xfId="0" applyFont="1" applyAlignment="1">
      <alignment vertical="center" wrapText="1"/>
    </xf>
    <xf numFmtId="0" fontId="63" fillId="0" borderId="35" xfId="0" applyFont="1" applyBorder="1"/>
    <xf numFmtId="0" fontId="63" fillId="0" borderId="4" xfId="0" applyFont="1" applyBorder="1"/>
    <xf numFmtId="0" fontId="63" fillId="0" borderId="36" xfId="0" applyFont="1" applyBorder="1"/>
    <xf numFmtId="0" fontId="64" fillId="0" borderId="0" xfId="0" applyFont="1" applyAlignment="1">
      <alignment vertical="center" wrapText="1"/>
    </xf>
    <xf numFmtId="0" fontId="58" fillId="34" borderId="0" xfId="0" applyFont="1" applyFill="1"/>
    <xf numFmtId="0" fontId="66" fillId="0" borderId="0" xfId="0" applyFont="1"/>
    <xf numFmtId="0" fontId="59" fillId="34" borderId="0" xfId="0" applyFont="1" applyFill="1"/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9" fillId="36" borderId="0" xfId="0" applyFont="1" applyFill="1" applyAlignment="1">
      <alignment vertical="center" wrapText="1"/>
    </xf>
    <xf numFmtId="0" fontId="68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68" fillId="0" borderId="0" xfId="0" applyFont="1" applyAlignment="1">
      <alignment vertical="center" wrapText="1"/>
    </xf>
    <xf numFmtId="0" fontId="68" fillId="0" borderId="0" xfId="0" applyFont="1" applyAlignment="1">
      <alignment horizontal="center" vertical="center" wrapText="1"/>
    </xf>
    <xf numFmtId="0" fontId="69" fillId="36" borderId="0" xfId="0" applyFont="1" applyFill="1" applyAlignment="1">
      <alignment horizontal="center" vertical="center"/>
    </xf>
    <xf numFmtId="0" fontId="70" fillId="0" borderId="0" xfId="0" applyFont="1" applyAlignment="1">
      <alignment horizontal="left" vertical="center"/>
    </xf>
    <xf numFmtId="4" fontId="70" fillId="0" borderId="0" xfId="0" applyNumberFormat="1" applyFont="1" applyAlignment="1">
      <alignment horizontal="center" vertical="center"/>
    </xf>
    <xf numFmtId="10" fontId="70" fillId="0" borderId="0" xfId="34" applyNumberFormat="1" applyFont="1" applyAlignment="1">
      <alignment horizontal="left" vertical="center"/>
    </xf>
    <xf numFmtId="3" fontId="70" fillId="0" borderId="0" xfId="0" applyNumberFormat="1" applyFont="1" applyAlignment="1">
      <alignment horizontal="center" vertical="center"/>
    </xf>
    <xf numFmtId="10" fontId="70" fillId="0" borderId="0" xfId="50" applyNumberFormat="1" applyFont="1" applyAlignment="1">
      <alignment horizontal="center" vertical="center"/>
    </xf>
    <xf numFmtId="3" fontId="71" fillId="36" borderId="0" xfId="0" applyNumberFormat="1" applyFont="1" applyFill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vertical="center" wrapText="1"/>
    </xf>
    <xf numFmtId="0" fontId="70" fillId="0" borderId="7" xfId="0" applyFont="1" applyBorder="1" applyAlignment="1">
      <alignment vertical="center"/>
    </xf>
    <xf numFmtId="0" fontId="68" fillId="0" borderId="49" xfId="0" applyFont="1" applyBorder="1" applyAlignment="1">
      <alignment horizontal="left" vertical="center" wrapText="1"/>
    </xf>
    <xf numFmtId="0" fontId="68" fillId="0" borderId="37" xfId="0" applyFont="1" applyBorder="1" applyAlignment="1">
      <alignment horizontal="left" vertical="center" wrapText="1"/>
    </xf>
    <xf numFmtId="0" fontId="68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70" fillId="0" borderId="50" xfId="0" applyFont="1" applyBorder="1" applyAlignment="1">
      <alignment horizontal="center" vertical="center"/>
    </xf>
    <xf numFmtId="164" fontId="69" fillId="36" borderId="0" xfId="79" applyFont="1" applyFill="1" applyAlignment="1">
      <alignment horizontal="center" vertical="center"/>
    </xf>
    <xf numFmtId="0" fontId="69" fillId="36" borderId="37" xfId="0" applyFont="1" applyFill="1" applyBorder="1" applyAlignment="1">
      <alignment vertical="center"/>
    </xf>
    <xf numFmtId="0" fontId="70" fillId="0" borderId="49" xfId="0" applyFont="1" applyBorder="1" applyAlignment="1">
      <alignment horizontal="center" vertical="center"/>
    </xf>
    <xf numFmtId="0" fontId="68" fillId="0" borderId="7" xfId="0" applyFont="1" applyBorder="1" applyAlignment="1">
      <alignment vertical="center"/>
    </xf>
    <xf numFmtId="0" fontId="68" fillId="0" borderId="50" xfId="0" applyFont="1" applyBorder="1" applyAlignment="1">
      <alignment horizontal="center" vertical="center"/>
    </xf>
    <xf numFmtId="0" fontId="68" fillId="37" borderId="37" xfId="0" applyFont="1" applyFill="1" applyBorder="1" applyAlignment="1">
      <alignment horizontal="left" vertical="center"/>
    </xf>
    <xf numFmtId="4" fontId="68" fillId="37" borderId="37" xfId="0" applyNumberFormat="1" applyFont="1" applyFill="1" applyBorder="1" applyAlignment="1">
      <alignment horizontal="center" vertical="center"/>
    </xf>
    <xf numFmtId="4" fontId="70" fillId="0" borderId="37" xfId="0" applyNumberFormat="1" applyFont="1" applyBorder="1" applyAlignment="1">
      <alignment horizontal="center" vertical="center"/>
    </xf>
    <xf numFmtId="4" fontId="69" fillId="36" borderId="37" xfId="0" applyNumberFormat="1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left" vertical="center"/>
    </xf>
    <xf numFmtId="4" fontId="69" fillId="36" borderId="19" xfId="0" applyNumberFormat="1" applyFont="1" applyFill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4" fontId="70" fillId="0" borderId="21" xfId="0" applyNumberFormat="1" applyFont="1" applyBorder="1" applyAlignment="1">
      <alignment horizontal="center" vertical="center"/>
    </xf>
    <xf numFmtId="2" fontId="69" fillId="36" borderId="37" xfId="50" applyNumberFormat="1" applyFont="1" applyFill="1" applyBorder="1" applyAlignment="1">
      <alignment horizontal="center" vertical="center"/>
    </xf>
    <xf numFmtId="0" fontId="70" fillId="0" borderId="50" xfId="0" applyFont="1" applyBorder="1" applyAlignment="1">
      <alignment horizontal="left" vertical="center"/>
    </xf>
    <xf numFmtId="0" fontId="70" fillId="0" borderId="19" xfId="0" applyFont="1" applyBorder="1" applyAlignment="1">
      <alignment horizontal="center" vertical="center"/>
    </xf>
    <xf numFmtId="4" fontId="70" fillId="0" borderId="19" xfId="0" applyNumberFormat="1" applyFont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4" fontId="68" fillId="35" borderId="37" xfId="0" applyNumberFormat="1" applyFont="1" applyFill="1" applyBorder="1" applyAlignment="1">
      <alignment horizontal="center" vertical="center"/>
    </xf>
    <xf numFmtId="0" fontId="70" fillId="0" borderId="20" xfId="0" applyFont="1" applyBorder="1" applyAlignment="1">
      <alignment horizontal="center" vertical="center"/>
    </xf>
    <xf numFmtId="10" fontId="70" fillId="0" borderId="50" xfId="34" applyNumberFormat="1" applyFont="1" applyFill="1" applyBorder="1" applyAlignment="1">
      <alignment horizontal="center" vertical="center"/>
    </xf>
    <xf numFmtId="10" fontId="70" fillId="0" borderId="50" xfId="0" applyNumberFormat="1" applyFont="1" applyBorder="1" applyAlignment="1">
      <alignment horizontal="center" vertical="center"/>
    </xf>
    <xf numFmtId="0" fontId="70" fillId="0" borderId="13" xfId="0" applyFont="1" applyBorder="1" applyAlignment="1">
      <alignment horizontal="left" vertical="center"/>
    </xf>
    <xf numFmtId="0" fontId="70" fillId="0" borderId="15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 wrapText="1"/>
    </xf>
    <xf numFmtId="0" fontId="68" fillId="37" borderId="19" xfId="0" applyFont="1" applyFill="1" applyBorder="1" applyAlignment="1">
      <alignment horizontal="center" vertical="center"/>
    </xf>
    <xf numFmtId="0" fontId="70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70" fillId="0" borderId="13" xfId="0" applyNumberFormat="1" applyFont="1" applyBorder="1" applyAlignment="1">
      <alignment horizontal="center" vertical="center"/>
    </xf>
    <xf numFmtId="0" fontId="70" fillId="0" borderId="6" xfId="0" applyFont="1" applyBorder="1" applyAlignment="1">
      <alignment horizontal="left" vertical="center"/>
    </xf>
    <xf numFmtId="0" fontId="70" fillId="0" borderId="17" xfId="0" applyFont="1" applyBorder="1" applyAlignment="1">
      <alignment vertical="center" wrapText="1"/>
    </xf>
    <xf numFmtId="0" fontId="70" fillId="0" borderId="6" xfId="0" applyFont="1" applyBorder="1" applyAlignment="1">
      <alignment vertical="center"/>
    </xf>
    <xf numFmtId="0" fontId="70" fillId="0" borderId="13" xfId="0" applyFont="1" applyBorder="1" applyAlignment="1">
      <alignment horizontal="center" vertical="center"/>
    </xf>
    <xf numFmtId="17" fontId="70" fillId="0" borderId="16" xfId="0" applyNumberFormat="1" applyFont="1" applyBorder="1" applyAlignment="1">
      <alignment horizontal="left" vertical="center" wrapText="1"/>
    </xf>
    <xf numFmtId="0" fontId="70" fillId="0" borderId="5" xfId="0" applyFont="1" applyBorder="1" applyAlignment="1">
      <alignment vertical="center"/>
    </xf>
    <xf numFmtId="0" fontId="70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 wrapText="1"/>
    </xf>
    <xf numFmtId="10" fontId="70" fillId="0" borderId="37" xfId="0" applyNumberFormat="1" applyFont="1" applyBorder="1" applyAlignment="1">
      <alignment horizontal="center" vertical="center"/>
    </xf>
    <xf numFmtId="10" fontId="70" fillId="0" borderId="37" xfId="34" applyNumberFormat="1" applyFont="1" applyFill="1" applyBorder="1" applyAlignment="1">
      <alignment horizontal="center" vertical="center"/>
    </xf>
    <xf numFmtId="0" fontId="70" fillId="0" borderId="37" xfId="0" applyFont="1" applyBorder="1" applyAlignment="1">
      <alignment horizontal="center" vertical="center"/>
    </xf>
    <xf numFmtId="0" fontId="67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3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3" fillId="0" borderId="0" xfId="45" applyNumberFormat="1" applyFont="1" applyAlignment="1">
      <alignment horizontal="center" vertical="center"/>
    </xf>
    <xf numFmtId="0" fontId="74" fillId="0" borderId="0" xfId="45" applyFont="1" applyAlignment="1">
      <alignment horizontal="left" vertical="center"/>
    </xf>
    <xf numFmtId="0" fontId="73" fillId="0" borderId="0" xfId="45" applyFont="1" applyAlignment="1">
      <alignment horizontal="right"/>
    </xf>
    <xf numFmtId="43" fontId="73" fillId="0" borderId="0" xfId="47" applyNumberFormat="1" applyFont="1" applyAlignment="1">
      <alignment horizontal="center" vertical="center"/>
    </xf>
    <xf numFmtId="4" fontId="73" fillId="0" borderId="0" xfId="45" applyNumberFormat="1" applyFont="1" applyAlignment="1">
      <alignment vertical="center"/>
    </xf>
    <xf numFmtId="4" fontId="73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7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7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7" fillId="0" borderId="54" xfId="0" applyFont="1" applyBorder="1" applyAlignment="1">
      <alignment vertical="center" wrapText="1"/>
    </xf>
    <xf numFmtId="0" fontId="77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7" fillId="43" borderId="54" xfId="34" applyNumberFormat="1" applyFont="1" applyFill="1" applyBorder="1" applyAlignment="1">
      <alignment horizontal="center" vertical="center" wrapText="1"/>
    </xf>
    <xf numFmtId="169" fontId="77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7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7" fillId="46" borderId="55" xfId="34" applyNumberFormat="1" applyFont="1" applyFill="1" applyBorder="1" applyAlignment="1">
      <alignment horizontal="center" vertical="center" wrapText="1"/>
    </xf>
    <xf numFmtId="0" fontId="77" fillId="0" borderId="45" xfId="0" applyFont="1" applyBorder="1" applyAlignment="1">
      <alignment vertical="center" wrapText="1"/>
    </xf>
    <xf numFmtId="0" fontId="77" fillId="0" borderId="41" xfId="0" applyFont="1" applyBorder="1" applyAlignment="1">
      <alignment vertical="center" wrapText="1"/>
    </xf>
    <xf numFmtId="0" fontId="42" fillId="47" borderId="39" xfId="0" applyFont="1" applyFill="1" applyBorder="1" applyAlignment="1">
      <alignment horizontal="center" vertical="center" wrapText="1"/>
    </xf>
    <xf numFmtId="0" fontId="42" fillId="47" borderId="41" xfId="0" applyFont="1" applyFill="1" applyBorder="1" applyAlignment="1">
      <alignment horizontal="center" vertical="center" wrapText="1"/>
    </xf>
    <xf numFmtId="0" fontId="42" fillId="47" borderId="42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0" fontId="43" fillId="43" borderId="42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61" fillId="0" borderId="0" xfId="0" applyFont="1" applyAlignment="1">
      <alignment horizontal="right" vertical="top" wrapText="1"/>
    </xf>
    <xf numFmtId="0" fontId="78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0" fontId="0" fillId="34" borderId="0" xfId="0" applyFill="1"/>
    <xf numFmtId="0" fontId="43" fillId="34" borderId="0" xfId="0" applyFont="1" applyFill="1"/>
    <xf numFmtId="0" fontId="43" fillId="0" borderId="20" xfId="0" applyFont="1" applyBorder="1" applyAlignment="1">
      <alignment horizontal="left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2" fillId="47" borderId="65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70" fillId="48" borderId="49" xfId="0" applyNumberFormat="1" applyFont="1" applyFill="1" applyBorder="1" applyAlignment="1">
      <alignment horizontal="left" vertical="center" wrapText="1"/>
    </xf>
    <xf numFmtId="4" fontId="70" fillId="48" borderId="37" xfId="0" applyNumberFormat="1" applyFont="1" applyFill="1" applyBorder="1" applyAlignment="1">
      <alignment horizontal="center" vertical="center"/>
    </xf>
    <xf numFmtId="2" fontId="70" fillId="48" borderId="37" xfId="0" applyNumberFormat="1" applyFont="1" applyFill="1" applyBorder="1" applyAlignment="1">
      <alignment horizontal="center" vertical="center"/>
    </xf>
    <xf numFmtId="4" fontId="70" fillId="48" borderId="19" xfId="0" applyNumberFormat="1" applyFont="1" applyFill="1" applyBorder="1" applyAlignment="1">
      <alignment horizontal="center" vertical="center"/>
    </xf>
    <xf numFmtId="4" fontId="70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4" fillId="0" borderId="0" xfId="0" applyFont="1" applyAlignment="1">
      <alignment vertical="center"/>
    </xf>
    <xf numFmtId="0" fontId="69" fillId="36" borderId="0" xfId="0" applyFont="1" applyFill="1" applyAlignment="1">
      <alignment horizontal="center" vertical="center" wrapText="1"/>
    </xf>
    <xf numFmtId="0" fontId="68" fillId="35" borderId="16" xfId="0" applyFont="1" applyFill="1" applyBorder="1" applyAlignment="1">
      <alignment horizontal="center" vertical="center"/>
    </xf>
    <xf numFmtId="0" fontId="68" fillId="35" borderId="50" xfId="0" applyFont="1" applyFill="1" applyBorder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horizontal="left" vertical="center" wrapText="1"/>
    </xf>
    <xf numFmtId="0" fontId="70" fillId="0" borderId="7" xfId="0" applyFont="1" applyBorder="1" applyAlignment="1">
      <alignment horizontal="left" vertical="center" wrapText="1"/>
    </xf>
    <xf numFmtId="0" fontId="70" fillId="0" borderId="50" xfId="0" applyFont="1" applyBorder="1" applyAlignment="1">
      <alignment horizontal="left" vertical="center" wrapText="1"/>
    </xf>
    <xf numFmtId="0" fontId="69" fillId="36" borderId="0" xfId="0" applyFont="1" applyFill="1" applyAlignment="1">
      <alignment horizontal="center" vertical="center"/>
    </xf>
    <xf numFmtId="0" fontId="68" fillId="37" borderId="49" xfId="0" applyFont="1" applyFill="1" applyBorder="1" applyAlignment="1">
      <alignment horizontal="center" vertical="center"/>
    </xf>
    <xf numFmtId="0" fontId="68" fillId="37" borderId="50" xfId="0" applyFont="1" applyFill="1" applyBorder="1" applyAlignment="1">
      <alignment horizontal="center" vertical="center"/>
    </xf>
    <xf numFmtId="0" fontId="80" fillId="0" borderId="0" xfId="0" applyFont="1" applyAlignment="1">
      <alignment horizontal="center" vertical="center" wrapText="1"/>
    </xf>
    <xf numFmtId="14" fontId="63" fillId="48" borderId="0" xfId="0" applyNumberFormat="1" applyFont="1" applyFill="1" applyAlignment="1">
      <alignment horizontal="center"/>
    </xf>
    <xf numFmtId="0" fontId="63" fillId="48" borderId="0" xfId="0" applyFont="1" applyFill="1" applyAlignment="1">
      <alignment horizontal="center"/>
    </xf>
    <xf numFmtId="0" fontId="64" fillId="48" borderId="0" xfId="0" applyFont="1" applyFill="1" applyAlignment="1">
      <alignment horizontal="center"/>
    </xf>
    <xf numFmtId="0" fontId="63" fillId="48" borderId="0" xfId="0" applyFont="1" applyFill="1" applyAlignment="1">
      <alignment horizontal="center" vertical="center"/>
    </xf>
    <xf numFmtId="0" fontId="66" fillId="48" borderId="0" xfId="0" applyFont="1" applyFill="1" applyAlignment="1">
      <alignment horizontal="center" vertical="center" wrapText="1"/>
    </xf>
    <xf numFmtId="0" fontId="79" fillId="36" borderId="10" xfId="86" applyFont="1" applyFill="1" applyBorder="1" applyAlignment="1">
      <alignment horizontal="center" vertical="center"/>
    </xf>
    <xf numFmtId="0" fontId="79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9" fillId="0" borderId="37" xfId="45" applyFont="1" applyBorder="1" applyAlignment="1">
      <alignment horizontal="justify" vertical="center" wrapText="1"/>
    </xf>
    <xf numFmtId="0" fontId="40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50" xfId="45" applyFont="1" applyFill="1" applyBorder="1" applyAlignment="1">
      <alignment horizontal="center" vertical="center" wrapText="1"/>
    </xf>
    <xf numFmtId="0" fontId="49" fillId="0" borderId="0" xfId="45" applyFont="1" applyAlignment="1">
      <alignment horizontal="center"/>
    </xf>
    <xf numFmtId="0" fontId="42" fillId="0" borderId="37" xfId="45" applyFont="1" applyBorder="1" applyAlignment="1">
      <alignment horizontal="center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57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37" xfId="45" applyFont="1" applyFill="1" applyBorder="1" applyAlignment="1">
      <alignment horizontal="center" vertical="center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0" fillId="36" borderId="0" xfId="0" applyFont="1" applyFill="1" applyAlignment="1">
      <alignment horizontal="center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43" fillId="0" borderId="63" xfId="0" applyFont="1" applyBorder="1" applyAlignment="1">
      <alignment horizontal="center" vertical="center" wrapText="1"/>
    </xf>
    <xf numFmtId="0" fontId="43" fillId="0" borderId="62" xfId="0" applyFont="1" applyBorder="1" applyAlignment="1">
      <alignment horizontal="center" vertical="center" wrapText="1"/>
    </xf>
    <xf numFmtId="0" fontId="43" fillId="0" borderId="64" xfId="0" applyFont="1" applyBorder="1" applyAlignment="1">
      <alignment horizontal="center" vertical="center" wrapText="1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/>
    </xf>
    <xf numFmtId="0" fontId="70" fillId="0" borderId="7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0" fontId="75" fillId="0" borderId="0" xfId="0" applyFont="1" applyAlignment="1">
      <alignment horizontal="left" vertical="center"/>
    </xf>
    <xf numFmtId="0" fontId="75" fillId="0" borderId="5" xfId="0" applyFont="1" applyBorder="1" applyAlignment="1">
      <alignment horizontal="left" vertical="center"/>
    </xf>
    <xf numFmtId="0" fontId="76" fillId="0" borderId="0" xfId="0" applyFont="1" applyAlignment="1">
      <alignment horizontal="center" vertical="center"/>
    </xf>
    <xf numFmtId="0" fontId="75" fillId="0" borderId="5" xfId="0" applyFont="1" applyBorder="1" applyAlignment="1">
      <alignment horizontal="center" vertical="center"/>
    </xf>
    <xf numFmtId="0" fontId="76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5" fillId="0" borderId="0" xfId="0" applyFont="1" applyAlignment="1">
      <alignment horizontal="right" vertical="center"/>
    </xf>
    <xf numFmtId="0" fontId="75" fillId="0" borderId="5" xfId="0" applyFont="1" applyBorder="1" applyAlignment="1">
      <alignment horizontal="right" vertical="center"/>
    </xf>
    <xf numFmtId="0" fontId="75" fillId="0" borderId="0" xfId="0" quotePrefix="1" applyFont="1" applyAlignment="1">
      <alignment horizontal="left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2" fillId="37" borderId="37" xfId="45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1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43" fillId="0" borderId="0" xfId="0" applyFont="1" applyAlignment="1">
      <alignment horizontal="justify" vertical="center" wrapText="1"/>
    </xf>
    <xf numFmtId="0" fontId="78" fillId="0" borderId="0" xfId="0" applyFont="1" applyAlignment="1">
      <alignment horizontal="justify" vertical="center" wrapText="1"/>
    </xf>
    <xf numFmtId="0" fontId="40" fillId="36" borderId="48" xfId="0" applyFont="1" applyFill="1" applyBorder="1" applyAlignment="1">
      <alignment horizontal="center" vertical="center"/>
    </xf>
    <xf numFmtId="0" fontId="78" fillId="0" borderId="0" xfId="0" applyFont="1" applyAlignment="1">
      <alignment horizontal="justify" vertical="top" wrapText="1"/>
    </xf>
    <xf numFmtId="0" fontId="43" fillId="0" borderId="0" xfId="0" applyFont="1" applyAlignment="1">
      <alignment horizontal="justify" vertical="center"/>
    </xf>
    <xf numFmtId="0" fontId="81" fillId="48" borderId="31" xfId="0" applyFont="1" applyFill="1" applyBorder="1" applyAlignment="1">
      <alignment horizontal="center" vertical="center" wrapText="1"/>
    </xf>
    <xf numFmtId="0" fontId="81" fillId="48" borderId="9" xfId="0" applyFont="1" applyFill="1" applyBorder="1" applyAlignment="1">
      <alignment horizontal="center" vertical="center" wrapText="1"/>
    </xf>
    <xf numFmtId="0" fontId="81" fillId="48" borderId="32" xfId="0" applyFont="1" applyFill="1" applyBorder="1" applyAlignment="1">
      <alignment horizontal="center" vertical="center" wrapText="1"/>
    </xf>
    <xf numFmtId="0" fontId="81" fillId="48" borderId="33" xfId="0" applyFont="1" applyFill="1" applyBorder="1" applyAlignment="1">
      <alignment horizontal="center" vertical="center" wrapText="1"/>
    </xf>
    <xf numFmtId="0" fontId="81" fillId="48" borderId="0" xfId="0" applyFont="1" applyFill="1" applyAlignment="1">
      <alignment horizontal="center" vertical="center" wrapText="1"/>
    </xf>
    <xf numFmtId="0" fontId="81" fillId="48" borderId="34" xfId="0" applyFont="1" applyFill="1" applyBorder="1" applyAlignment="1">
      <alignment horizontal="center" vertical="center" wrapText="1"/>
    </xf>
    <xf numFmtId="0" fontId="81" fillId="48" borderId="35" xfId="0" applyFont="1" applyFill="1" applyBorder="1" applyAlignment="1">
      <alignment horizontal="center" vertical="center" wrapText="1"/>
    </xf>
    <xf numFmtId="0" fontId="81" fillId="48" borderId="4" xfId="0" applyFont="1" applyFill="1" applyBorder="1" applyAlignment="1">
      <alignment horizontal="center" vertical="center" wrapText="1"/>
    </xf>
    <xf numFmtId="0" fontId="81" fillId="48" borderId="36" xfId="0" applyFont="1" applyFill="1" applyBorder="1" applyAlignment="1">
      <alignment horizontal="center" vertical="center" wrapText="1"/>
    </xf>
    <xf numFmtId="0" fontId="82" fillId="48" borderId="0" xfId="0" applyFont="1" applyFill="1" applyAlignment="1">
      <alignment horizontal="center" vertical="center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165463</xdr:colOff>
      <xdr:row>0</xdr:row>
      <xdr:rowOff>144235</xdr:rowOff>
    </xdr:from>
    <xdr:to>
      <xdr:col>5</xdr:col>
      <xdr:colOff>55789</xdr:colOff>
      <xdr:row>4</xdr:row>
      <xdr:rowOff>11789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5834" y="144235"/>
          <a:ext cx="2512423" cy="593902"/>
        </a:xfrm>
        <a:prstGeom prst="rect">
          <a:avLst/>
        </a:prstGeom>
      </xdr:spPr>
    </xdr:pic>
    <xdr:clientData/>
  </xdr:twoCellAnchor>
  <xdr:twoCellAnchor editAs="oneCell">
    <xdr:from>
      <xdr:col>12</xdr:col>
      <xdr:colOff>183695</xdr:colOff>
      <xdr:row>0</xdr:row>
      <xdr:rowOff>21771</xdr:rowOff>
    </xdr:from>
    <xdr:to>
      <xdr:col>15</xdr:col>
      <xdr:colOff>360588</xdr:colOff>
      <xdr:row>4</xdr:row>
      <xdr:rowOff>132960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466" y="21771"/>
          <a:ext cx="1982561" cy="8476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171450</xdr:rowOff>
    </xdr:from>
    <xdr:to>
      <xdr:col>4</xdr:col>
      <xdr:colOff>0</xdr:colOff>
      <xdr:row>88</xdr:row>
      <xdr:rowOff>9525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AEFE3B30-D4D7-2BDF-98AA-A8D854D0C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639925"/>
          <a:ext cx="6229350" cy="2505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73</xdr:row>
      <xdr:rowOff>28575</xdr:rowOff>
    </xdr:from>
    <xdr:to>
      <xdr:col>3</xdr:col>
      <xdr:colOff>809625</xdr:colOff>
      <xdr:row>81</xdr:row>
      <xdr:rowOff>38100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B391C6D-FFD2-30F7-1D3D-AE8C5AE09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14087475"/>
          <a:ext cx="5610225" cy="1533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179070</xdr:rowOff>
    </xdr:from>
    <xdr:to>
      <xdr:col>4</xdr:col>
      <xdr:colOff>57150</xdr:colOff>
      <xdr:row>92</xdr:row>
      <xdr:rowOff>3137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D42354-007B-7AB9-01E3-1087ADF43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257020"/>
          <a:ext cx="6467475" cy="33673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</xdr:rowOff>
    </xdr:from>
    <xdr:to>
      <xdr:col>4</xdr:col>
      <xdr:colOff>229646</xdr:colOff>
      <xdr:row>85</xdr:row>
      <xdr:rowOff>47625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8580C88-5F6B-A58F-D0B7-1DD9E56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16076"/>
          <a:ext cx="6639971" cy="2295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2290</xdr:colOff>
      <xdr:row>74</xdr:row>
      <xdr:rowOff>79375</xdr:rowOff>
    </xdr:from>
    <xdr:to>
      <xdr:col>3</xdr:col>
      <xdr:colOff>830106</xdr:colOff>
      <xdr:row>89</xdr:row>
      <xdr:rowOff>52660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B57F9-15FE-B04D-B3D4-7C216A53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" y="14527609"/>
          <a:ext cx="6322550" cy="268791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71</xdr:row>
      <xdr:rowOff>189200</xdr:rowOff>
    </xdr:from>
    <xdr:to>
      <xdr:col>4</xdr:col>
      <xdr:colOff>104776</xdr:colOff>
      <xdr:row>79</xdr:row>
      <xdr:rowOff>145535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B1B52BD-D57D-8BC6-7985-6D038A084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4181425"/>
          <a:ext cx="6515100" cy="148033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106680</xdr:rowOff>
    </xdr:from>
    <xdr:to>
      <xdr:col>4</xdr:col>
      <xdr:colOff>174652</xdr:colOff>
      <xdr:row>93</xdr:row>
      <xdr:rowOff>36195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6A4E399-77A2-61D2-DA1E-A7AA548F6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46555"/>
          <a:ext cx="6584977" cy="36252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tabSelected="1" zoomScale="70" zoomScaleNormal="70" workbookViewId="0">
      <selection activeCell="C19" sqref="C19:O19"/>
    </sheetView>
  </sheetViews>
  <sheetFormatPr defaultColWidth="8.6640625" defaultRowHeight="15.6"/>
  <cols>
    <col min="1" max="1" width="3.6640625" style="108" customWidth="1"/>
    <col min="2" max="9" width="9.44140625" style="108" customWidth="1"/>
    <col min="10" max="10" width="8.109375" style="108" customWidth="1"/>
    <col min="11" max="11" width="3.6640625" style="108" customWidth="1"/>
    <col min="12" max="16" width="8.6640625" style="108"/>
    <col min="17" max="16384" width="8.664062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628" t="s">
        <v>458</v>
      </c>
      <c r="T5" s="629"/>
      <c r="U5" s="629"/>
      <c r="V5" s="629"/>
      <c r="W5" s="629"/>
      <c r="X5" s="630"/>
    </row>
    <row r="6" spans="1:24" ht="14.85" customHeight="1">
      <c r="A6" s="107"/>
      <c r="P6" s="109"/>
      <c r="S6" s="631"/>
      <c r="T6" s="632"/>
      <c r="U6" s="632"/>
      <c r="V6" s="632"/>
      <c r="W6" s="632"/>
      <c r="X6" s="633"/>
    </row>
    <row r="7" spans="1:24" ht="14.85" customHeight="1">
      <c r="A7" s="107"/>
      <c r="P7" s="109"/>
      <c r="S7" s="631"/>
      <c r="T7" s="632"/>
      <c r="U7" s="632"/>
      <c r="V7" s="632"/>
      <c r="W7" s="632"/>
      <c r="X7" s="633"/>
    </row>
    <row r="8" spans="1:24" ht="14.85" customHeight="1">
      <c r="A8" s="107"/>
      <c r="P8" s="109"/>
      <c r="S8" s="631"/>
      <c r="T8" s="632"/>
      <c r="U8" s="632"/>
      <c r="V8" s="632"/>
      <c r="W8" s="632"/>
      <c r="X8" s="633"/>
    </row>
    <row r="9" spans="1:24" ht="14.85" customHeight="1">
      <c r="A9" s="107"/>
      <c r="P9" s="109"/>
      <c r="S9" s="631"/>
      <c r="T9" s="632"/>
      <c r="U9" s="632"/>
      <c r="V9" s="632"/>
      <c r="W9" s="632"/>
      <c r="X9" s="633"/>
    </row>
    <row r="10" spans="1:24" ht="14.85" customHeight="1" thickBot="1">
      <c r="A10" s="107"/>
      <c r="C10" s="494" t="s">
        <v>452</v>
      </c>
      <c r="D10" s="494"/>
      <c r="E10" s="494"/>
      <c r="F10" s="494"/>
      <c r="G10" s="494"/>
      <c r="H10" s="494"/>
      <c r="I10" s="494"/>
      <c r="J10" s="494"/>
      <c r="K10" s="494"/>
      <c r="L10" s="494"/>
      <c r="M10" s="494"/>
      <c r="N10" s="494"/>
      <c r="O10" s="494"/>
      <c r="P10" s="109"/>
      <c r="S10" s="634"/>
      <c r="T10" s="635"/>
      <c r="U10" s="635"/>
      <c r="V10" s="635"/>
      <c r="W10" s="635"/>
      <c r="X10" s="636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491" t="s">
        <v>453</v>
      </c>
      <c r="C15" s="491"/>
      <c r="D15" s="491"/>
      <c r="E15" s="491"/>
      <c r="F15" s="491"/>
      <c r="G15" s="491"/>
      <c r="H15" s="491"/>
      <c r="I15" s="491"/>
      <c r="J15" s="491"/>
      <c r="K15" s="491"/>
      <c r="L15" s="491"/>
      <c r="M15" s="491"/>
      <c r="N15" s="491"/>
      <c r="O15" s="491"/>
      <c r="P15" s="109"/>
    </row>
    <row r="16" spans="1:24" ht="14.85" customHeight="1">
      <c r="A16" s="107"/>
      <c r="B16" s="491"/>
      <c r="C16" s="491"/>
      <c r="D16" s="491"/>
      <c r="E16" s="491"/>
      <c r="F16" s="491"/>
      <c r="G16" s="491"/>
      <c r="H16" s="491"/>
      <c r="I16" s="491"/>
      <c r="J16" s="491"/>
      <c r="K16" s="491"/>
      <c r="L16" s="491"/>
      <c r="M16" s="491"/>
      <c r="N16" s="491"/>
      <c r="O16" s="491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29.4" customHeight="1">
      <c r="A19" s="107"/>
      <c r="C19" s="637" t="s">
        <v>459</v>
      </c>
      <c r="D19" s="637"/>
      <c r="E19" s="637"/>
      <c r="F19" s="637"/>
      <c r="G19" s="637"/>
      <c r="H19" s="637"/>
      <c r="I19" s="637"/>
      <c r="J19" s="637"/>
      <c r="K19" s="637"/>
      <c r="L19" s="637"/>
      <c r="M19" s="637"/>
      <c r="N19" s="637"/>
      <c r="O19" s="637"/>
      <c r="P19" s="109"/>
    </row>
    <row r="20" spans="1:16" ht="22.2" customHeight="1">
      <c r="A20" s="107"/>
      <c r="C20" s="495" t="s">
        <v>454</v>
      </c>
      <c r="D20" s="495"/>
      <c r="E20" s="495"/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109"/>
    </row>
    <row r="21" spans="1:16" ht="14.85" customHeight="1">
      <c r="A21" s="107"/>
      <c r="B21" s="110"/>
      <c r="C21" s="496" t="s">
        <v>455</v>
      </c>
      <c r="D21" s="496"/>
      <c r="E21" s="496"/>
      <c r="F21" s="496"/>
      <c r="G21" s="496"/>
      <c r="H21" s="496"/>
      <c r="I21" s="496"/>
      <c r="J21" s="496"/>
      <c r="K21" s="496"/>
      <c r="L21" s="496"/>
      <c r="M21" s="496"/>
      <c r="N21" s="496"/>
      <c r="O21" s="496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480"/>
      <c r="D25" s="480"/>
      <c r="E25" s="480"/>
      <c r="F25" s="480"/>
      <c r="G25" s="480"/>
      <c r="H25" s="480"/>
      <c r="I25" s="480"/>
      <c r="J25" s="480"/>
      <c r="P25" s="109"/>
    </row>
    <row r="26" spans="1:16" ht="14.85" customHeight="1">
      <c r="A26" s="107"/>
      <c r="C26" s="480"/>
      <c r="D26" s="480"/>
      <c r="E26" s="480"/>
      <c r="F26" s="480"/>
      <c r="G26" s="480"/>
      <c r="H26" s="480"/>
      <c r="I26" s="480"/>
      <c r="J26" s="480"/>
      <c r="P26" s="109"/>
    </row>
    <row r="27" spans="1:16" ht="14.85" customHeight="1">
      <c r="A27" s="107"/>
      <c r="F27" s="493" t="s">
        <v>456</v>
      </c>
      <c r="G27" s="493"/>
      <c r="H27" s="493"/>
      <c r="I27" s="493"/>
      <c r="J27" s="493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492" t="s">
        <v>457</v>
      </c>
      <c r="C30" s="492"/>
      <c r="D30" s="492"/>
      <c r="E30" s="492"/>
      <c r="F30" s="492"/>
      <c r="G30" s="492"/>
      <c r="H30" s="492"/>
      <c r="I30" s="492"/>
      <c r="J30" s="492"/>
      <c r="K30" s="492"/>
      <c r="L30" s="492"/>
      <c r="M30" s="492"/>
      <c r="N30" s="492"/>
      <c r="O30" s="492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6640625" defaultRowHeight="15"/>
  <cols>
    <col min="1" max="12" width="8.6640625" style="116"/>
    <col min="13" max="13" width="5.6640625" style="116" customWidth="1"/>
    <col min="14" max="14" width="12.6640625" style="116" customWidth="1"/>
  </cols>
  <sheetData>
    <row r="1" spans="1:14" ht="13.8">
      <c r="A1" s="502" t="s">
        <v>0</v>
      </c>
      <c r="B1" s="502"/>
      <c r="C1" s="502"/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</row>
    <row r="2" spans="1:14" ht="14.4" thickBot="1">
      <c r="A2" s="444"/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</row>
    <row r="3" spans="1:14" ht="14.4" thickBot="1">
      <c r="A3" s="497" t="s">
        <v>1</v>
      </c>
      <c r="B3" s="498"/>
      <c r="C3" s="499" t="s">
        <v>2</v>
      </c>
      <c r="D3" s="500"/>
      <c r="E3" s="500"/>
      <c r="F3" s="500"/>
      <c r="G3" s="500"/>
      <c r="H3" s="500"/>
      <c r="I3" s="500"/>
      <c r="J3" s="500"/>
      <c r="K3" s="500"/>
      <c r="L3" s="500"/>
      <c r="M3" s="500"/>
      <c r="N3" s="501"/>
    </row>
    <row r="4" spans="1:14" ht="14.4" thickBot="1">
      <c r="A4" s="448"/>
      <c r="B4" s="448"/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  <c r="N4" s="444"/>
    </row>
    <row r="5" spans="1:14" ht="14.4" thickBot="1">
      <c r="A5" s="497" t="s">
        <v>3</v>
      </c>
      <c r="B5" s="498"/>
      <c r="C5" s="499" t="s">
        <v>4</v>
      </c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1"/>
    </row>
    <row r="6" spans="1:14" ht="14.4" thickBot="1">
      <c r="A6" s="448"/>
      <c r="B6" s="448"/>
      <c r="C6" s="444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</row>
    <row r="7" spans="1:14" ht="14.4" thickBot="1">
      <c r="A7" s="497" t="s">
        <v>5</v>
      </c>
      <c r="B7" s="498"/>
      <c r="C7" s="499" t="s">
        <v>6</v>
      </c>
      <c r="D7" s="500"/>
      <c r="E7" s="500"/>
      <c r="F7" s="500"/>
      <c r="G7" s="500"/>
      <c r="H7" s="500"/>
      <c r="I7" s="500"/>
      <c r="J7" s="500"/>
      <c r="K7" s="500"/>
      <c r="L7" s="500"/>
      <c r="M7" s="500"/>
      <c r="N7" s="501"/>
    </row>
    <row r="8" spans="1:14" ht="14.4" thickBot="1">
      <c r="A8" s="448"/>
      <c r="B8" s="448"/>
      <c r="C8" s="444"/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</row>
    <row r="9" spans="1:14" ht="14.4" thickBot="1">
      <c r="A9" s="497" t="s">
        <v>7</v>
      </c>
      <c r="B9" s="498"/>
      <c r="C9" s="499" t="s">
        <v>8</v>
      </c>
      <c r="D9" s="500"/>
      <c r="E9" s="500"/>
      <c r="F9" s="500"/>
      <c r="G9" s="500"/>
      <c r="H9" s="500"/>
      <c r="I9" s="500"/>
      <c r="J9" s="500"/>
      <c r="K9" s="500"/>
      <c r="L9" s="500"/>
      <c r="M9" s="500"/>
      <c r="N9" s="501"/>
    </row>
    <row r="10" spans="1:14" ht="14.4" thickBot="1">
      <c r="A10" s="448"/>
      <c r="B10" s="448"/>
      <c r="C10" s="444"/>
      <c r="D10" s="444"/>
      <c r="E10" s="444"/>
      <c r="F10" s="444"/>
      <c r="G10" s="444"/>
      <c r="H10" s="444"/>
      <c r="I10" s="444"/>
      <c r="J10" s="444"/>
      <c r="K10" s="444"/>
      <c r="L10" s="444"/>
      <c r="M10" s="444"/>
      <c r="N10" s="444"/>
    </row>
    <row r="11" spans="1:14" ht="14.4" thickBot="1">
      <c r="A11" s="497" t="s">
        <v>9</v>
      </c>
      <c r="B11" s="498"/>
      <c r="C11" s="445" t="s">
        <v>10</v>
      </c>
      <c r="D11" s="446"/>
      <c r="E11" s="446"/>
      <c r="F11" s="446"/>
      <c r="G11" s="446"/>
      <c r="H11" s="446"/>
      <c r="I11" s="446"/>
      <c r="J11" s="446"/>
      <c r="K11" s="446"/>
      <c r="L11" s="446"/>
      <c r="M11" s="446"/>
      <c r="N11" s="447"/>
    </row>
    <row r="12" spans="1:14" ht="14.4" thickBot="1">
      <c r="A12" s="448"/>
      <c r="B12" s="448"/>
      <c r="C12" s="444"/>
      <c r="D12" s="444"/>
      <c r="E12" s="444"/>
      <c r="F12" s="444"/>
      <c r="G12" s="444"/>
      <c r="H12" s="444"/>
      <c r="I12" s="444"/>
      <c r="J12" s="444"/>
      <c r="K12" s="444"/>
      <c r="L12" s="444"/>
      <c r="M12" s="444"/>
      <c r="N12" s="444"/>
    </row>
    <row r="13" spans="1:14" ht="14.4" thickBot="1">
      <c r="A13" s="497" t="s">
        <v>11</v>
      </c>
      <c r="B13" s="498"/>
      <c r="C13" s="445" t="s">
        <v>12</v>
      </c>
      <c r="D13" s="446"/>
      <c r="E13" s="446"/>
      <c r="F13" s="446"/>
      <c r="G13" s="446"/>
      <c r="H13" s="446"/>
      <c r="I13" s="446"/>
      <c r="J13" s="446"/>
      <c r="K13" s="446"/>
      <c r="L13" s="446"/>
      <c r="M13" s="446"/>
      <c r="N13" s="447"/>
    </row>
    <row r="14" spans="1:14" ht="14.4" thickBot="1">
      <c r="A14" s="448"/>
      <c r="B14" s="448"/>
      <c r="C14" s="444"/>
      <c r="D14" s="444"/>
      <c r="E14" s="444"/>
      <c r="F14" s="444"/>
      <c r="G14" s="444"/>
      <c r="H14" s="444"/>
      <c r="I14" s="444"/>
      <c r="J14" s="444"/>
      <c r="K14" s="444"/>
      <c r="L14" s="444"/>
      <c r="M14" s="444"/>
      <c r="N14" s="444"/>
    </row>
    <row r="15" spans="1:14" ht="14.4" thickBot="1">
      <c r="A15" s="497" t="s">
        <v>13</v>
      </c>
      <c r="B15" s="498"/>
      <c r="C15" s="445" t="s">
        <v>14</v>
      </c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7"/>
    </row>
    <row r="16" spans="1:14" ht="14.4" thickBot="1">
      <c r="A16" s="448"/>
      <c r="B16" s="448"/>
      <c r="C16" s="444"/>
      <c r="D16" s="444"/>
      <c r="E16" s="444"/>
      <c r="F16" s="444"/>
      <c r="G16" s="444"/>
      <c r="H16" s="444"/>
      <c r="I16" s="444"/>
      <c r="J16" s="444"/>
      <c r="K16" s="444"/>
      <c r="L16" s="444"/>
      <c r="M16" s="444"/>
      <c r="N16" s="444"/>
    </row>
    <row r="17" spans="1:14" ht="14.4" thickBot="1">
      <c r="A17" s="497" t="s">
        <v>15</v>
      </c>
      <c r="B17" s="498"/>
      <c r="C17" s="445" t="s">
        <v>16</v>
      </c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7"/>
    </row>
    <row r="18" spans="1:14" ht="14.4" thickBot="1">
      <c r="A18" s="448"/>
      <c r="B18" s="448"/>
      <c r="C18" s="444"/>
      <c r="D18" s="444"/>
      <c r="E18" s="444"/>
      <c r="F18" s="444"/>
      <c r="G18" s="444"/>
      <c r="H18" s="444"/>
      <c r="I18" s="444"/>
      <c r="J18" s="444"/>
      <c r="K18" s="444"/>
      <c r="L18" s="444"/>
      <c r="M18" s="444"/>
      <c r="N18" s="444"/>
    </row>
    <row r="19" spans="1:14" ht="14.4" thickBot="1">
      <c r="A19" s="497" t="s">
        <v>17</v>
      </c>
      <c r="B19" s="498"/>
      <c r="C19" s="445" t="s">
        <v>18</v>
      </c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7"/>
    </row>
    <row r="20" spans="1:14" ht="14.4" thickBot="1">
      <c r="A20" s="448"/>
      <c r="B20" s="448"/>
      <c r="C20" s="444"/>
      <c r="D20" s="444"/>
      <c r="E20" s="444"/>
      <c r="F20" s="444"/>
      <c r="G20" s="444"/>
      <c r="H20" s="444"/>
      <c r="I20" s="444"/>
      <c r="J20" s="444"/>
      <c r="K20" s="444"/>
      <c r="L20" s="444"/>
      <c r="M20" s="444"/>
      <c r="N20" s="444"/>
    </row>
    <row r="21" spans="1:14" ht="14.4" thickBot="1">
      <c r="A21" s="497" t="s">
        <v>19</v>
      </c>
      <c r="B21" s="498"/>
      <c r="C21" s="445" t="s">
        <v>448</v>
      </c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7"/>
    </row>
    <row r="22" spans="1:14" ht="14.4" thickBot="1">
      <c r="A22" s="448"/>
      <c r="B22" s="448"/>
      <c r="C22" s="444"/>
      <c r="D22" s="444"/>
      <c r="E22" s="444"/>
      <c r="F22" s="444"/>
      <c r="G22" s="444"/>
      <c r="H22" s="444"/>
      <c r="I22" s="444"/>
      <c r="J22" s="444"/>
      <c r="K22" s="444"/>
      <c r="L22" s="444"/>
      <c r="M22" s="444"/>
      <c r="N22" s="444"/>
    </row>
    <row r="23" spans="1:14" ht="14.4" thickBot="1">
      <c r="A23" s="497" t="s">
        <v>21</v>
      </c>
      <c r="B23" s="498"/>
      <c r="C23" s="445" t="s">
        <v>449</v>
      </c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7"/>
    </row>
    <row r="24" spans="1:14" ht="14.4" thickBot="1">
      <c r="A24" s="448"/>
      <c r="B24" s="448"/>
      <c r="C24" s="444"/>
      <c r="D24" s="444"/>
      <c r="E24" s="444"/>
      <c r="F24" s="444"/>
      <c r="G24" s="444"/>
      <c r="H24" s="444"/>
      <c r="I24" s="444"/>
      <c r="J24" s="444"/>
      <c r="K24" s="444"/>
      <c r="L24" s="444"/>
      <c r="M24" s="444"/>
      <c r="N24" s="444"/>
    </row>
    <row r="25" spans="1:14" ht="14.4" thickBot="1">
      <c r="A25" s="497" t="s">
        <v>23</v>
      </c>
      <c r="B25" s="498"/>
      <c r="C25" s="445" t="s">
        <v>450</v>
      </c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7"/>
    </row>
    <row r="26" spans="1:14" ht="14.4" thickBot="1">
      <c r="A26" s="448"/>
      <c r="B26" s="448"/>
      <c r="C26" s="444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</row>
    <row r="27" spans="1:14" ht="14.4" thickBot="1">
      <c r="A27" s="497" t="s">
        <v>25</v>
      </c>
      <c r="B27" s="498"/>
      <c r="C27" s="499" t="s">
        <v>20</v>
      </c>
      <c r="D27" s="500"/>
      <c r="E27" s="500"/>
      <c r="F27" s="500"/>
      <c r="G27" s="500"/>
      <c r="H27" s="500"/>
      <c r="I27" s="500"/>
      <c r="J27" s="500"/>
      <c r="K27" s="500"/>
      <c r="L27" s="500"/>
      <c r="M27" s="500"/>
      <c r="N27" s="501"/>
    </row>
    <row r="28" spans="1:14" ht="14.4" thickBot="1">
      <c r="A28" s="448"/>
      <c r="B28" s="448"/>
      <c r="C28" s="444"/>
      <c r="D28" s="444"/>
      <c r="E28" s="444"/>
      <c r="F28" s="444"/>
      <c r="G28" s="444"/>
      <c r="H28" s="444"/>
      <c r="I28" s="444"/>
      <c r="J28" s="444"/>
      <c r="K28" s="444"/>
      <c r="L28" s="444"/>
      <c r="M28" s="444"/>
      <c r="N28" s="444"/>
    </row>
    <row r="29" spans="1:14" ht="14.4" thickBot="1">
      <c r="A29" s="497" t="s">
        <v>21</v>
      </c>
      <c r="B29" s="498"/>
      <c r="C29" s="499" t="s">
        <v>22</v>
      </c>
      <c r="D29" s="500"/>
      <c r="E29" s="500"/>
      <c r="F29" s="500"/>
      <c r="G29" s="500"/>
      <c r="H29" s="500"/>
      <c r="I29" s="500"/>
      <c r="J29" s="500"/>
      <c r="K29" s="500"/>
      <c r="L29" s="500"/>
      <c r="M29" s="500"/>
      <c r="N29" s="501"/>
    </row>
    <row r="30" spans="1:14" ht="14.4" thickBot="1">
      <c r="A30" s="448"/>
      <c r="B30" s="448"/>
      <c r="C30" s="444"/>
      <c r="D30" s="444"/>
      <c r="E30" s="444"/>
      <c r="F30" s="444"/>
      <c r="G30" s="444"/>
      <c r="H30" s="444"/>
      <c r="I30" s="444"/>
      <c r="J30" s="444"/>
      <c r="K30" s="444"/>
      <c r="L30" s="444"/>
      <c r="M30" s="444"/>
      <c r="N30" s="444"/>
    </row>
    <row r="31" spans="1:14" ht="14.4" thickBot="1">
      <c r="A31" s="497" t="s">
        <v>27</v>
      </c>
      <c r="B31" s="498"/>
      <c r="C31" s="499" t="s">
        <v>24</v>
      </c>
      <c r="D31" s="500"/>
      <c r="E31" s="500"/>
      <c r="F31" s="500"/>
      <c r="G31" s="500"/>
      <c r="H31" s="500"/>
      <c r="I31" s="500"/>
      <c r="J31" s="500"/>
      <c r="K31" s="500"/>
      <c r="L31" s="500"/>
      <c r="M31" s="500"/>
      <c r="N31" s="501"/>
    </row>
    <row r="32" spans="1:14" ht="14.4" thickBot="1">
      <c r="A32" s="448"/>
      <c r="B32" s="448"/>
      <c r="C32" s="444"/>
      <c r="D32" s="444"/>
      <c r="E32" s="444"/>
      <c r="F32" s="444"/>
      <c r="G32" s="444"/>
      <c r="H32" s="444"/>
      <c r="I32" s="444"/>
      <c r="J32" s="444"/>
      <c r="K32" s="444"/>
      <c r="L32" s="444"/>
      <c r="M32" s="444"/>
      <c r="N32" s="444"/>
    </row>
    <row r="33" spans="1:14" ht="14.4" thickBot="1">
      <c r="A33" s="497" t="s">
        <v>29</v>
      </c>
      <c r="B33" s="498"/>
      <c r="C33" s="499" t="s">
        <v>26</v>
      </c>
      <c r="D33" s="500"/>
      <c r="E33" s="500"/>
      <c r="F33" s="500"/>
      <c r="G33" s="500"/>
      <c r="H33" s="500"/>
      <c r="I33" s="500"/>
      <c r="J33" s="500"/>
      <c r="K33" s="500"/>
      <c r="L33" s="500"/>
      <c r="M33" s="500"/>
      <c r="N33" s="501"/>
    </row>
    <row r="34" spans="1:14" ht="14.4" thickBot="1">
      <c r="A34" s="448"/>
      <c r="B34" s="448"/>
      <c r="C34" s="444"/>
      <c r="D34" s="444"/>
      <c r="E34" s="444"/>
      <c r="F34" s="444"/>
      <c r="G34" s="444"/>
      <c r="H34" s="444"/>
      <c r="I34" s="444"/>
      <c r="J34" s="444"/>
      <c r="K34" s="444"/>
      <c r="L34" s="444"/>
      <c r="M34" s="444"/>
      <c r="N34" s="444"/>
    </row>
    <row r="35" spans="1:14" ht="14.4" thickBot="1">
      <c r="A35" s="497" t="s">
        <v>31</v>
      </c>
      <c r="B35" s="498"/>
      <c r="C35" s="499" t="s">
        <v>28</v>
      </c>
      <c r="D35" s="500"/>
      <c r="E35" s="500"/>
      <c r="F35" s="500"/>
      <c r="G35" s="500"/>
      <c r="H35" s="500"/>
      <c r="I35" s="500"/>
      <c r="J35" s="500"/>
      <c r="K35" s="500"/>
      <c r="L35" s="500"/>
      <c r="M35" s="500"/>
      <c r="N35" s="501"/>
    </row>
    <row r="36" spans="1:14" ht="14.4" thickBot="1">
      <c r="A36" s="448"/>
      <c r="B36" s="448"/>
      <c r="C36" s="444"/>
      <c r="D36" s="444"/>
      <c r="E36" s="444"/>
      <c r="F36" s="444"/>
      <c r="G36" s="444"/>
      <c r="H36" s="444"/>
      <c r="I36" s="444"/>
      <c r="J36" s="444"/>
      <c r="K36" s="444"/>
      <c r="L36" s="444"/>
      <c r="M36" s="444"/>
      <c r="N36" s="444"/>
    </row>
    <row r="37" spans="1:14" ht="14.4" thickBot="1">
      <c r="A37" s="497" t="s">
        <v>33</v>
      </c>
      <c r="B37" s="498"/>
      <c r="C37" s="499" t="s">
        <v>30</v>
      </c>
      <c r="D37" s="500"/>
      <c r="E37" s="500"/>
      <c r="F37" s="500"/>
      <c r="G37" s="500"/>
      <c r="H37" s="500"/>
      <c r="I37" s="500"/>
      <c r="J37" s="500"/>
      <c r="K37" s="500"/>
      <c r="L37" s="500"/>
      <c r="M37" s="500"/>
      <c r="N37" s="501"/>
    </row>
    <row r="38" spans="1:14" ht="14.4" thickBot="1">
      <c r="A38" s="448"/>
      <c r="B38" s="448"/>
      <c r="C38" s="444"/>
      <c r="D38" s="444"/>
      <c r="E38" s="444"/>
      <c r="F38" s="444"/>
      <c r="G38" s="444"/>
      <c r="H38" s="444"/>
      <c r="I38" s="444"/>
      <c r="J38" s="444"/>
      <c r="K38" s="444"/>
      <c r="L38" s="444"/>
      <c r="M38" s="444"/>
      <c r="N38" s="444"/>
    </row>
    <row r="39" spans="1:14" ht="14.4" thickBot="1">
      <c r="A39" s="497" t="s">
        <v>35</v>
      </c>
      <c r="B39" s="498"/>
      <c r="C39" s="499" t="s">
        <v>32</v>
      </c>
      <c r="D39" s="500"/>
      <c r="E39" s="500"/>
      <c r="F39" s="500"/>
      <c r="G39" s="500"/>
      <c r="H39" s="500"/>
      <c r="I39" s="500"/>
      <c r="J39" s="500"/>
      <c r="K39" s="500"/>
      <c r="L39" s="500"/>
      <c r="M39" s="500"/>
      <c r="N39" s="501"/>
    </row>
    <row r="40" spans="1:14" ht="14.4" thickBot="1">
      <c r="A40" s="448"/>
      <c r="B40" s="448"/>
      <c r="C40" s="444"/>
      <c r="D40" s="444"/>
      <c r="E40" s="444"/>
      <c r="F40" s="444"/>
      <c r="G40" s="444"/>
      <c r="H40" s="444"/>
      <c r="I40" s="444"/>
      <c r="J40" s="444"/>
      <c r="K40" s="444"/>
      <c r="L40" s="444"/>
      <c r="M40" s="444"/>
      <c r="N40" s="444"/>
    </row>
    <row r="41" spans="1:14" ht="14.4" thickBot="1">
      <c r="A41" s="497" t="s">
        <v>37</v>
      </c>
      <c r="B41" s="498"/>
      <c r="C41" s="499" t="s">
        <v>34</v>
      </c>
      <c r="D41" s="500"/>
      <c r="E41" s="500"/>
      <c r="F41" s="500"/>
      <c r="G41" s="500"/>
      <c r="H41" s="500"/>
      <c r="I41" s="500"/>
      <c r="J41" s="500"/>
      <c r="K41" s="500"/>
      <c r="L41" s="500"/>
      <c r="M41" s="500"/>
      <c r="N41" s="501"/>
    </row>
    <row r="42" spans="1:14" ht="14.4" thickBot="1">
      <c r="A42" s="448"/>
      <c r="B42" s="448"/>
      <c r="C42" s="444"/>
      <c r="D42" s="444"/>
      <c r="E42" s="444"/>
      <c r="F42" s="444"/>
      <c r="G42" s="444"/>
      <c r="H42" s="444"/>
      <c r="I42" s="444"/>
      <c r="J42" s="444"/>
      <c r="K42" s="444"/>
      <c r="L42" s="444"/>
      <c r="M42" s="444"/>
      <c r="N42" s="444"/>
    </row>
    <row r="43" spans="1:14" ht="14.4" thickBot="1">
      <c r="A43" s="497" t="s">
        <v>39</v>
      </c>
      <c r="B43" s="498"/>
      <c r="C43" s="499" t="s">
        <v>36</v>
      </c>
      <c r="D43" s="500"/>
      <c r="E43" s="500"/>
      <c r="F43" s="500"/>
      <c r="G43" s="500"/>
      <c r="H43" s="500"/>
      <c r="I43" s="500"/>
      <c r="J43" s="500"/>
      <c r="K43" s="500"/>
      <c r="L43" s="500"/>
      <c r="M43" s="500"/>
      <c r="N43" s="501"/>
    </row>
    <row r="44" spans="1:14" ht="14.4" thickBot="1">
      <c r="A44" s="448"/>
      <c r="B44" s="448"/>
      <c r="C44" s="444"/>
      <c r="D44" s="444"/>
      <c r="E44" s="444"/>
      <c r="F44" s="444"/>
      <c r="G44" s="444"/>
      <c r="H44" s="444"/>
      <c r="I44" s="444"/>
      <c r="J44" s="444"/>
      <c r="K44" s="444"/>
      <c r="L44" s="444"/>
      <c r="M44" s="444"/>
      <c r="N44" s="444"/>
    </row>
    <row r="45" spans="1:14" ht="14.4" thickBot="1">
      <c r="A45" s="497" t="s">
        <v>41</v>
      </c>
      <c r="B45" s="498"/>
      <c r="C45" s="499" t="s">
        <v>38</v>
      </c>
      <c r="D45" s="500"/>
      <c r="E45" s="500"/>
      <c r="F45" s="500"/>
      <c r="G45" s="500"/>
      <c r="H45" s="500"/>
      <c r="I45" s="500"/>
      <c r="J45" s="500"/>
      <c r="K45" s="500"/>
      <c r="L45" s="500"/>
      <c r="M45" s="500"/>
      <c r="N45" s="501"/>
    </row>
    <row r="46" spans="1:14" ht="14.4" thickBot="1">
      <c r="A46" s="448"/>
      <c r="B46" s="448"/>
      <c r="C46" s="444"/>
      <c r="D46" s="444"/>
      <c r="E46" s="444"/>
      <c r="F46" s="444"/>
      <c r="G46" s="444"/>
      <c r="H46" s="444"/>
      <c r="I46" s="444"/>
      <c r="J46" s="444"/>
      <c r="K46" s="444"/>
      <c r="L46" s="444"/>
      <c r="M46" s="444"/>
      <c r="N46" s="444"/>
    </row>
    <row r="47" spans="1:14" ht="14.4" thickBot="1">
      <c r="A47" s="497" t="s">
        <v>46</v>
      </c>
      <c r="B47" s="498"/>
      <c r="C47" s="499" t="s">
        <v>40</v>
      </c>
      <c r="D47" s="500"/>
      <c r="E47" s="500"/>
      <c r="F47" s="500"/>
      <c r="G47" s="500"/>
      <c r="H47" s="500"/>
      <c r="I47" s="500"/>
      <c r="J47" s="500"/>
      <c r="K47" s="500"/>
      <c r="L47" s="500"/>
      <c r="M47" s="500"/>
      <c r="N47" s="501"/>
    </row>
    <row r="48" spans="1:14" ht="14.4" thickBot="1">
      <c r="A48" s="448"/>
      <c r="B48" s="448"/>
      <c r="C48" s="444"/>
      <c r="D48" s="444"/>
      <c r="E48" s="444"/>
      <c r="F48" s="444"/>
      <c r="G48" s="444"/>
      <c r="H48" s="444"/>
      <c r="I48" s="444"/>
      <c r="J48" s="444"/>
      <c r="K48" s="444"/>
      <c r="L48" s="444"/>
      <c r="M48" s="444"/>
      <c r="N48" s="444"/>
    </row>
    <row r="49" spans="1:14" ht="14.4" thickBot="1">
      <c r="A49" s="497" t="s">
        <v>44</v>
      </c>
      <c r="B49" s="498"/>
      <c r="C49" s="499" t="s">
        <v>42</v>
      </c>
      <c r="D49" s="500"/>
      <c r="E49" s="500"/>
      <c r="F49" s="500"/>
      <c r="G49" s="500"/>
      <c r="H49" s="500"/>
      <c r="I49" s="500"/>
      <c r="J49" s="500"/>
      <c r="K49" s="500"/>
      <c r="L49" s="500"/>
      <c r="M49" s="500"/>
      <c r="N49" s="501"/>
    </row>
    <row r="50" spans="1:14" ht="14.4" thickBot="1">
      <c r="A50" s="448"/>
      <c r="B50" s="448"/>
      <c r="C50" s="444"/>
      <c r="D50" s="444"/>
      <c r="E50" s="444"/>
      <c r="F50" s="444"/>
      <c r="G50" s="444"/>
      <c r="H50" s="444"/>
      <c r="I50" s="444"/>
      <c r="J50" s="444"/>
      <c r="K50" s="444"/>
      <c r="L50" s="444"/>
      <c r="M50" s="444"/>
      <c r="N50" s="444"/>
    </row>
    <row r="51" spans="1:14" ht="14.4" thickBot="1">
      <c r="A51" s="497" t="s">
        <v>426</v>
      </c>
      <c r="B51" s="498"/>
      <c r="C51" s="499" t="s">
        <v>43</v>
      </c>
      <c r="D51" s="500"/>
      <c r="E51" s="500"/>
      <c r="F51" s="500"/>
      <c r="G51" s="500"/>
      <c r="H51" s="500"/>
      <c r="I51" s="500"/>
      <c r="J51" s="500"/>
      <c r="K51" s="500"/>
      <c r="L51" s="500"/>
      <c r="M51" s="500"/>
      <c r="N51" s="501"/>
    </row>
    <row r="52" spans="1:14" ht="14.4" thickBot="1">
      <c r="A52" s="448"/>
      <c r="B52" s="448"/>
      <c r="C52" s="444"/>
      <c r="D52" s="444"/>
      <c r="E52" s="444"/>
      <c r="F52" s="444"/>
      <c r="G52" s="444"/>
      <c r="H52" s="444"/>
      <c r="I52" s="444"/>
      <c r="J52" s="444"/>
      <c r="K52" s="444"/>
      <c r="L52" s="444"/>
      <c r="M52" s="444"/>
      <c r="N52" s="444"/>
    </row>
    <row r="53" spans="1:14" ht="14.4" thickBot="1">
      <c r="A53" s="497" t="s">
        <v>446</v>
      </c>
      <c r="B53" s="498"/>
      <c r="C53" s="499" t="s">
        <v>45</v>
      </c>
      <c r="D53" s="500"/>
      <c r="E53" s="500"/>
      <c r="F53" s="500"/>
      <c r="G53" s="500"/>
      <c r="H53" s="500"/>
      <c r="I53" s="500"/>
      <c r="J53" s="500"/>
      <c r="K53" s="500"/>
      <c r="L53" s="500"/>
      <c r="M53" s="500"/>
      <c r="N53" s="501"/>
    </row>
    <row r="54" spans="1:14" ht="14.4" thickBot="1">
      <c r="A54" s="448"/>
      <c r="B54" s="448"/>
      <c r="C54" s="444"/>
      <c r="D54" s="444"/>
      <c r="E54" s="444"/>
      <c r="F54" s="444"/>
      <c r="G54" s="444"/>
      <c r="H54" s="444"/>
      <c r="I54" s="444"/>
      <c r="J54" s="444"/>
      <c r="K54" s="444"/>
      <c r="L54" s="444"/>
      <c r="M54" s="444"/>
      <c r="N54" s="444"/>
    </row>
    <row r="55" spans="1:14" ht="14.4" thickBot="1">
      <c r="A55" s="497" t="s">
        <v>447</v>
      </c>
      <c r="B55" s="498"/>
      <c r="C55" s="499" t="s">
        <v>47</v>
      </c>
      <c r="D55" s="500"/>
      <c r="E55" s="500"/>
      <c r="F55" s="500"/>
      <c r="G55" s="500"/>
      <c r="H55" s="500"/>
      <c r="I55" s="500"/>
      <c r="J55" s="500"/>
      <c r="K55" s="500"/>
      <c r="L55" s="500"/>
      <c r="M55" s="500"/>
      <c r="N55" s="501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13:B13"/>
    <mergeCell ref="A17:B17"/>
    <mergeCell ref="A19:B19"/>
    <mergeCell ref="A21:B21"/>
    <mergeCell ref="A23:B23"/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DE908-5E51-41E8-9B4B-54F383F7E45E}">
  <sheetPr>
    <tabColor rgb="FF00B050"/>
    <pageSetUpPr fitToPage="1"/>
  </sheetPr>
  <dimension ref="A1:K29"/>
  <sheetViews>
    <sheetView zoomScale="85" zoomScaleNormal="85" workbookViewId="0">
      <selection activeCell="G21" sqref="G21"/>
    </sheetView>
  </sheetViews>
  <sheetFormatPr defaultColWidth="9.109375" defaultRowHeight="13.8"/>
  <cols>
    <col min="1" max="1" width="5" style="56" customWidth="1"/>
    <col min="2" max="2" width="8.44140625" style="56" customWidth="1"/>
    <col min="3" max="3" width="21" style="56" customWidth="1"/>
    <col min="4" max="4" width="62.6640625" style="56" customWidth="1"/>
    <col min="5" max="5" width="14.109375" style="59" bestFit="1" customWidth="1"/>
    <col min="6" max="6" width="12.44140625" style="60" customWidth="1"/>
    <col min="7" max="7" width="13.33203125" style="56" bestFit="1" customWidth="1"/>
    <col min="8" max="8" width="14.33203125" style="56" bestFit="1" customWidth="1"/>
    <col min="9" max="9" width="13.6640625" style="59" bestFit="1" customWidth="1"/>
    <col min="10" max="11" width="12.6640625" style="56" customWidth="1"/>
    <col min="12" max="16384" width="9.109375" style="56"/>
  </cols>
  <sheetData>
    <row r="1" spans="1:11" ht="15" customHeight="1">
      <c r="A1" s="504" t="s">
        <v>13</v>
      </c>
      <c r="B1" s="504"/>
      <c r="C1" s="505" t="s">
        <v>152</v>
      </c>
      <c r="D1" s="506"/>
      <c r="E1" s="506"/>
      <c r="F1" s="506"/>
      <c r="G1" s="506"/>
      <c r="H1" s="506"/>
      <c r="I1" s="507"/>
    </row>
    <row r="2" spans="1:11" ht="15" customHeight="1">
      <c r="H2" s="61"/>
    </row>
    <row r="3" spans="1:11" s="60" customFormat="1" ht="15" customHeight="1">
      <c r="A3" s="123" t="s">
        <v>51</v>
      </c>
      <c r="B3" s="146" t="s">
        <v>52</v>
      </c>
      <c r="C3" s="146" t="s">
        <v>53</v>
      </c>
      <c r="D3" s="147" t="s">
        <v>54</v>
      </c>
      <c r="E3" s="125" t="s">
        <v>55</v>
      </c>
      <c r="F3" s="155" t="s">
        <v>56</v>
      </c>
      <c r="G3" s="156" t="s">
        <v>57</v>
      </c>
      <c r="H3" s="125" t="s">
        <v>58</v>
      </c>
      <c r="I3" s="125" t="s">
        <v>59</v>
      </c>
    </row>
    <row r="4" spans="1:11" s="57" customFormat="1" ht="15" customHeight="1">
      <c r="A4" s="145">
        <v>1</v>
      </c>
      <c r="B4" s="150" t="s">
        <v>60</v>
      </c>
      <c r="C4" s="151"/>
      <c r="D4" s="152"/>
      <c r="E4" s="153" t="s">
        <v>61</v>
      </c>
      <c r="F4" s="145"/>
      <c r="G4" s="152"/>
      <c r="H4" s="154" t="e">
        <f>SUM(H5:H12)</f>
        <v>#DIV/0!</v>
      </c>
      <c r="I4" s="140" t="e">
        <f>SUM(I5:I12)</f>
        <v>#DIV/0!</v>
      </c>
    </row>
    <row r="5" spans="1:11" s="62" customFormat="1" ht="30.75" customHeight="1">
      <c r="A5" s="126" t="s">
        <v>62</v>
      </c>
      <c r="B5" s="456"/>
      <c r="C5" s="457"/>
      <c r="D5" s="149" t="s">
        <v>165</v>
      </c>
      <c r="E5" s="134" t="e">
        <f>'1.1 COORD'!D69/2</f>
        <v>#DIV/0!</v>
      </c>
      <c r="F5" s="148" t="s">
        <v>63</v>
      </c>
      <c r="G5" s="157">
        <v>15</v>
      </c>
      <c r="H5" s="134" t="e">
        <f>E5*G5</f>
        <v>#DIV/0!</v>
      </c>
      <c r="I5" s="141" t="e">
        <f t="shared" ref="I5:I12" si="0">H5/$H$22</f>
        <v>#DIV/0!</v>
      </c>
      <c r="K5" s="101"/>
    </row>
    <row r="6" spans="1:11" s="62" customFormat="1" ht="15" customHeight="1">
      <c r="A6" s="126" t="s">
        <v>64</v>
      </c>
      <c r="B6" s="458"/>
      <c r="C6" s="459"/>
      <c r="D6" s="129" t="s">
        <v>257</v>
      </c>
      <c r="E6" s="134" t="e">
        <f>'1.2 MOB SOCIAL'!D69</f>
        <v>#DIV/0!</v>
      </c>
      <c r="F6" s="128" t="s">
        <v>63</v>
      </c>
      <c r="G6" s="131">
        <v>15</v>
      </c>
      <c r="H6" s="134" t="e">
        <f>E6*G6</f>
        <v>#DIV/0!</v>
      </c>
      <c r="I6" s="141" t="e">
        <f t="shared" si="0"/>
        <v>#DIV/0!</v>
      </c>
      <c r="K6" s="102"/>
    </row>
    <row r="7" spans="1:11" s="62" customFormat="1" ht="15" customHeight="1">
      <c r="A7" s="126" t="s">
        <v>65</v>
      </c>
      <c r="B7" s="458"/>
      <c r="C7" s="459"/>
      <c r="D7" s="132" t="s">
        <v>260</v>
      </c>
      <c r="E7" s="134" t="e">
        <f>'1.3 AUX ADM'!D69</f>
        <v>#REF!</v>
      </c>
      <c r="F7" s="128" t="s">
        <v>63</v>
      </c>
      <c r="G7" s="131">
        <v>15</v>
      </c>
      <c r="H7" s="134" t="e">
        <f>E7*G7</f>
        <v>#REF!</v>
      </c>
      <c r="I7" s="141" t="e">
        <f t="shared" si="0"/>
        <v>#REF!</v>
      </c>
    </row>
    <row r="8" spans="1:11" s="62" customFormat="1" ht="15" customHeight="1">
      <c r="A8" s="126" t="s">
        <v>66</v>
      </c>
      <c r="B8" s="458"/>
      <c r="C8" s="459"/>
      <c r="D8" s="132" t="s">
        <v>264</v>
      </c>
      <c r="E8" s="134" t="e">
        <f>'1.4 ENC OPER'!D69</f>
        <v>#DIV/0!</v>
      </c>
      <c r="F8" s="128" t="s">
        <v>63</v>
      </c>
      <c r="G8" s="131">
        <v>12</v>
      </c>
      <c r="H8" s="134" t="e">
        <f>E8*G8</f>
        <v>#DIV/0!</v>
      </c>
      <c r="I8" s="141" t="e">
        <f t="shared" si="0"/>
        <v>#DIV/0!</v>
      </c>
    </row>
    <row r="9" spans="1:11" s="62" customFormat="1" ht="15" customHeight="1">
      <c r="A9" s="126" t="s">
        <v>67</v>
      </c>
      <c r="B9" s="458"/>
      <c r="C9" s="459"/>
      <c r="D9" s="132" t="s">
        <v>267</v>
      </c>
      <c r="E9" s="134" t="e">
        <f>'1.5 MOT'!D69</f>
        <v>#DIV/0!</v>
      </c>
      <c r="F9" s="128" t="s">
        <v>63</v>
      </c>
      <c r="G9" s="131">
        <v>12</v>
      </c>
      <c r="H9" s="134" t="e">
        <f t="shared" ref="H9:H12" si="1">E9*G9</f>
        <v>#DIV/0!</v>
      </c>
      <c r="I9" s="141" t="e">
        <f t="shared" si="0"/>
        <v>#DIV/0!</v>
      </c>
    </row>
    <row r="10" spans="1:11" s="62" customFormat="1" ht="15" customHeight="1">
      <c r="A10" s="126" t="s">
        <v>68</v>
      </c>
      <c r="B10" s="458"/>
      <c r="C10" s="459"/>
      <c r="D10" s="132" t="s">
        <v>270</v>
      </c>
      <c r="E10" s="134" t="e">
        <f>'1.6 PEDR'!D69</f>
        <v>#DIV/0!</v>
      </c>
      <c r="F10" s="128" t="s">
        <v>63</v>
      </c>
      <c r="G10" s="131">
        <v>12</v>
      </c>
      <c r="H10" s="134" t="e">
        <f t="shared" si="1"/>
        <v>#DIV/0!</v>
      </c>
      <c r="I10" s="141" t="e">
        <f t="shared" si="0"/>
        <v>#DIV/0!</v>
      </c>
    </row>
    <row r="11" spans="1:11" s="62" customFormat="1" ht="15" customHeight="1">
      <c r="A11" s="126" t="s">
        <v>69</v>
      </c>
      <c r="B11" s="458"/>
      <c r="C11" s="459"/>
      <c r="D11" s="132" t="s">
        <v>272</v>
      </c>
      <c r="E11" s="134" t="e">
        <f>'1.7 SERV'!D69</f>
        <v>#DIV/0!</v>
      </c>
      <c r="F11" s="128" t="s">
        <v>63</v>
      </c>
      <c r="G11" s="131">
        <v>12</v>
      </c>
      <c r="H11" s="134" t="e">
        <f t="shared" si="1"/>
        <v>#DIV/0!</v>
      </c>
      <c r="I11" s="141" t="e">
        <f t="shared" si="0"/>
        <v>#DIV/0!</v>
      </c>
    </row>
    <row r="12" spans="1:11" s="62" customFormat="1" ht="15" customHeight="1">
      <c r="A12" s="126" t="s">
        <v>69</v>
      </c>
      <c r="B12" s="458"/>
      <c r="C12" s="459"/>
      <c r="D12" s="132" t="s">
        <v>272</v>
      </c>
      <c r="E12" s="134" t="e">
        <f>'1.7 SERV'!D69</f>
        <v>#DIV/0!</v>
      </c>
      <c r="F12" s="128" t="s">
        <v>63</v>
      </c>
      <c r="G12" s="131">
        <v>12</v>
      </c>
      <c r="H12" s="134" t="e">
        <f t="shared" si="1"/>
        <v>#DIV/0!</v>
      </c>
      <c r="I12" s="141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58">
        <v>2</v>
      </c>
      <c r="B14" s="163" t="s">
        <v>70</v>
      </c>
      <c r="C14" s="164"/>
      <c r="D14" s="161"/>
      <c r="E14" s="162" t="s">
        <v>71</v>
      </c>
      <c r="F14" s="158"/>
      <c r="G14" s="161"/>
      <c r="H14" s="159" t="e">
        <f>SUM(H15:H20)</f>
        <v>#REF!</v>
      </c>
      <c r="I14" s="140" t="e">
        <f>SUM(I15:I20)</f>
        <v>#REF!</v>
      </c>
      <c r="K14" s="75"/>
    </row>
    <row r="15" spans="1:11" s="62" customFormat="1" ht="15" customHeight="1">
      <c r="A15" s="127" t="s">
        <v>72</v>
      </c>
      <c r="B15" s="460"/>
      <c r="C15" s="461"/>
      <c r="D15" s="149" t="s">
        <v>273</v>
      </c>
      <c r="E15" s="143" t="e">
        <f>#REF!</f>
        <v>#REF!</v>
      </c>
      <c r="F15" s="148" t="s">
        <v>63</v>
      </c>
      <c r="G15" s="160">
        <v>15</v>
      </c>
      <c r="H15" s="134" t="e">
        <f>E15*G15</f>
        <v>#REF!</v>
      </c>
      <c r="I15" s="141" t="e">
        <f t="shared" ref="I15:I20" si="2">H15/$H$22</f>
        <v>#REF!</v>
      </c>
    </row>
    <row r="16" spans="1:11" s="62" customFormat="1" ht="69">
      <c r="A16" s="127" t="s">
        <v>73</v>
      </c>
      <c r="B16" s="462"/>
      <c r="C16" s="463"/>
      <c r="D16" s="129" t="s">
        <v>274</v>
      </c>
      <c r="E16" s="143" t="e">
        <f>#REF!</f>
        <v>#REF!</v>
      </c>
      <c r="F16" s="128" t="s">
        <v>63</v>
      </c>
      <c r="G16" s="137">
        <v>12</v>
      </c>
      <c r="H16" s="134" t="e">
        <f t="shared" ref="H16:H20" si="3">E16*G16</f>
        <v>#REF!</v>
      </c>
      <c r="I16" s="141" t="e">
        <f t="shared" si="2"/>
        <v>#REF!</v>
      </c>
    </row>
    <row r="17" spans="1:11" s="62" customFormat="1">
      <c r="A17" s="127" t="s">
        <v>74</v>
      </c>
      <c r="B17" s="462"/>
      <c r="C17" s="463"/>
      <c r="D17" s="129" t="s">
        <v>275</v>
      </c>
      <c r="E17" s="143" t="e">
        <f>#REF!</f>
        <v>#REF!</v>
      </c>
      <c r="F17" s="128" t="s">
        <v>63</v>
      </c>
      <c r="G17" s="137">
        <v>12</v>
      </c>
      <c r="H17" s="134" t="e">
        <f t="shared" si="3"/>
        <v>#REF!</v>
      </c>
      <c r="I17" s="141" t="e">
        <f t="shared" si="2"/>
        <v>#REF!</v>
      </c>
    </row>
    <row r="18" spans="1:11" s="62" customFormat="1" ht="15" customHeight="1">
      <c r="A18" s="127" t="s">
        <v>75</v>
      </c>
      <c r="B18" s="462"/>
      <c r="C18" s="463"/>
      <c r="D18" s="138" t="s">
        <v>77</v>
      </c>
      <c r="E18" s="143" t="e">
        <f>#REF!</f>
        <v>#REF!</v>
      </c>
      <c r="F18" s="128" t="s">
        <v>63</v>
      </c>
      <c r="G18" s="137">
        <v>15</v>
      </c>
      <c r="H18" s="134" t="e">
        <f t="shared" si="3"/>
        <v>#REF!</v>
      </c>
      <c r="I18" s="141" t="e">
        <f t="shared" si="2"/>
        <v>#REF!</v>
      </c>
    </row>
    <row r="19" spans="1:11" s="62" customFormat="1" ht="15" customHeight="1">
      <c r="A19" s="127" t="s">
        <v>78</v>
      </c>
      <c r="B19" s="462"/>
      <c r="C19" s="463"/>
      <c r="D19" s="138" t="s">
        <v>79</v>
      </c>
      <c r="E19" s="143" t="e">
        <f>#REF!</f>
        <v>#REF!</v>
      </c>
      <c r="F19" s="128" t="s">
        <v>63</v>
      </c>
      <c r="G19" s="137">
        <v>12</v>
      </c>
      <c r="H19" s="134" t="e">
        <f t="shared" si="3"/>
        <v>#REF!</v>
      </c>
      <c r="I19" s="141" t="e">
        <f t="shared" si="2"/>
        <v>#REF!</v>
      </c>
    </row>
    <row r="20" spans="1:11" s="62" customFormat="1" ht="15" customHeight="1">
      <c r="A20" s="127" t="s">
        <v>80</v>
      </c>
      <c r="B20" s="462"/>
      <c r="C20" s="463"/>
      <c r="D20" s="138" t="s">
        <v>81</v>
      </c>
      <c r="E20" s="144" t="e">
        <f>#REF!</f>
        <v>#REF!</v>
      </c>
      <c r="F20" s="128" t="s">
        <v>63</v>
      </c>
      <c r="G20" s="137">
        <v>12</v>
      </c>
      <c r="H20" s="134" t="e">
        <f t="shared" si="3"/>
        <v>#REF!</v>
      </c>
      <c r="I20" s="141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5"/>
    </row>
    <row r="22" spans="1:11" s="62" customFormat="1" ht="15" customHeight="1">
      <c r="A22" s="222"/>
      <c r="B22" s="223"/>
      <c r="C22" s="224"/>
      <c r="D22" s="225"/>
      <c r="E22" s="226"/>
      <c r="F22" s="221" t="s">
        <v>82</v>
      </c>
      <c r="G22" s="200"/>
      <c r="H22" s="198" t="e">
        <f>H4+H14</f>
        <v>#DIV/0!</v>
      </c>
      <c r="I22" s="197" t="e">
        <f>I4+I14</f>
        <v>#DIV/0!</v>
      </c>
    </row>
    <row r="23" spans="1:11" ht="15" customHeight="1">
      <c r="A23" s="508"/>
      <c r="B23" s="508"/>
      <c r="C23" s="508"/>
      <c r="D23" s="508"/>
      <c r="E23" s="508"/>
      <c r="F23" s="508"/>
      <c r="G23" s="508"/>
      <c r="H23" s="508"/>
      <c r="I23" s="508"/>
    </row>
    <row r="24" spans="1:11" ht="15" customHeight="1">
      <c r="A24" s="509" t="s">
        <v>83</v>
      </c>
      <c r="B24" s="509"/>
      <c r="C24" s="509"/>
      <c r="D24" s="509"/>
      <c r="E24" s="509"/>
      <c r="F24" s="509"/>
      <c r="G24" s="509"/>
      <c r="H24" s="509"/>
      <c r="I24" s="509"/>
    </row>
    <row r="25" spans="1:11" ht="15" customHeight="1">
      <c r="A25" s="123" t="s">
        <v>84</v>
      </c>
      <c r="B25" s="123"/>
      <c r="C25" s="123"/>
      <c r="D25" s="124"/>
      <c r="E25" s="125" t="s">
        <v>85</v>
      </c>
      <c r="F25" s="125" t="s">
        <v>86</v>
      </c>
      <c r="G25" s="125" t="s">
        <v>87</v>
      </c>
      <c r="H25" s="125"/>
      <c r="I25" s="125" t="s">
        <v>88</v>
      </c>
    </row>
    <row r="26" spans="1:11" ht="15" customHeight="1">
      <c r="A26" s="510" t="s">
        <v>153</v>
      </c>
      <c r="B26" s="511"/>
      <c r="C26" s="511"/>
      <c r="D26" s="512"/>
      <c r="E26" s="139" t="e">
        <f>H22</f>
        <v>#DIV/0!</v>
      </c>
      <c r="F26" s="165" t="s">
        <v>89</v>
      </c>
      <c r="G26" s="131">
        <v>1</v>
      </c>
      <c r="H26" s="131"/>
      <c r="I26" s="133" t="e">
        <f>E26*G26</f>
        <v>#DIV/0!</v>
      </c>
    </row>
    <row r="27" spans="1:11" ht="15" customHeight="1">
      <c r="A27" s="513" t="s">
        <v>90</v>
      </c>
      <c r="B27" s="513"/>
      <c r="C27" s="513"/>
      <c r="D27" s="513"/>
      <c r="E27" s="166"/>
      <c r="F27" s="167"/>
      <c r="G27" s="168"/>
      <c r="H27" s="166" t="s">
        <v>91</v>
      </c>
      <c r="I27" s="166" t="e">
        <f>I26</f>
        <v>#DIV/0!</v>
      </c>
      <c r="K27" s="72"/>
    </row>
    <row r="29" spans="1:11">
      <c r="A29" s="503" t="s">
        <v>92</v>
      </c>
      <c r="B29" s="503"/>
      <c r="C29" s="503"/>
      <c r="D29" s="503"/>
      <c r="E29" s="503"/>
      <c r="F29" s="503"/>
      <c r="G29" s="503"/>
      <c r="H29" s="503"/>
      <c r="I29" s="503"/>
    </row>
  </sheetData>
  <mergeCells count="7">
    <mergeCell ref="A29:I29"/>
    <mergeCell ref="A1:B1"/>
    <mergeCell ref="C1:I1"/>
    <mergeCell ref="A23:I23"/>
    <mergeCell ref="A24:I24"/>
    <mergeCell ref="A26:D26"/>
    <mergeCell ref="A27:D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AD8EC-507D-4E31-B4EB-B7F3EC63F30C}">
  <sheetPr codeName="Planilha10">
    <tabColor rgb="FF00B050"/>
    <pageSetUpPr fitToPage="1"/>
  </sheetPr>
  <dimension ref="A1:K24"/>
  <sheetViews>
    <sheetView workbookViewId="0">
      <selection activeCell="G16" sqref="G16"/>
    </sheetView>
  </sheetViews>
  <sheetFormatPr defaultColWidth="9.109375" defaultRowHeight="13.8"/>
  <cols>
    <col min="1" max="1" width="6.109375" style="60" customWidth="1"/>
    <col min="2" max="2" width="18.44140625" style="56" customWidth="1"/>
    <col min="3" max="3" width="8.44140625" style="56" bestFit="1" customWidth="1"/>
    <col min="4" max="4" width="62" style="56" bestFit="1" customWidth="1"/>
    <col min="5" max="5" width="14.88671875" style="59" bestFit="1" customWidth="1"/>
    <col min="6" max="6" width="8.44140625" style="60" bestFit="1" customWidth="1"/>
    <col min="7" max="7" width="13.33203125" style="56" bestFit="1" customWidth="1"/>
    <col min="8" max="8" width="12.44140625" style="56" bestFit="1" customWidth="1"/>
    <col min="9" max="9" width="12.33203125" style="59" bestFit="1" customWidth="1"/>
    <col min="10" max="11" width="12.6640625" style="56" customWidth="1"/>
    <col min="12" max="16384" width="9.109375" style="56"/>
  </cols>
  <sheetData>
    <row r="1" spans="1:11" ht="15" customHeight="1">
      <c r="A1" s="504" t="s">
        <v>15</v>
      </c>
      <c r="B1" s="514"/>
      <c r="C1" s="505" t="s">
        <v>154</v>
      </c>
      <c r="D1" s="506"/>
      <c r="E1" s="506"/>
      <c r="F1" s="506"/>
      <c r="G1" s="506"/>
      <c r="H1" s="201"/>
      <c r="I1" s="202"/>
    </row>
    <row r="2" spans="1:11" ht="15" customHeight="1">
      <c r="H2" s="61"/>
    </row>
    <row r="3" spans="1:11" s="60" customFormat="1" ht="15" customHeight="1">
      <c r="A3" s="123" t="s">
        <v>51</v>
      </c>
      <c r="B3" s="123" t="s">
        <v>52</v>
      </c>
      <c r="C3" s="123" t="s">
        <v>53</v>
      </c>
      <c r="D3" s="124" t="s">
        <v>54</v>
      </c>
      <c r="E3" s="125" t="s">
        <v>93</v>
      </c>
      <c r="F3" s="125" t="s">
        <v>56</v>
      </c>
      <c r="G3" s="125" t="s">
        <v>57</v>
      </c>
      <c r="H3" s="125" t="s">
        <v>58</v>
      </c>
      <c r="I3" s="125" t="s">
        <v>59</v>
      </c>
    </row>
    <row r="4" spans="1:11" ht="15" customHeight="1">
      <c r="C4" s="72"/>
      <c r="E4" s="183"/>
      <c r="F4" s="184"/>
      <c r="G4" s="185"/>
      <c r="H4" s="72"/>
      <c r="I4" s="183"/>
    </row>
    <row r="5" spans="1:11" s="57" customFormat="1" ht="15" customHeight="1">
      <c r="A5" s="158">
        <v>3</v>
      </c>
      <c r="B5" s="187" t="s">
        <v>38</v>
      </c>
      <c r="C5" s="188"/>
      <c r="D5" s="189"/>
      <c r="E5" s="190" t="s">
        <v>94</v>
      </c>
      <c r="F5" s="191"/>
      <c r="G5" s="192"/>
      <c r="H5" s="193" t="e">
        <f>SUM(H7,H10:H10)</f>
        <v>#REF!</v>
      </c>
      <c r="I5" s="194" t="e">
        <f>SUM(I7,I10:I10)</f>
        <v>#REF!</v>
      </c>
    </row>
    <row r="6" spans="1:11" s="57" customFormat="1" ht="15" customHeight="1">
      <c r="A6" s="432" t="s">
        <v>95</v>
      </c>
      <c r="B6" s="433" t="s">
        <v>96</v>
      </c>
      <c r="C6" s="434"/>
      <c r="D6" s="434"/>
      <c r="E6" s="435"/>
      <c r="F6" s="436"/>
      <c r="G6" s="434"/>
      <c r="H6" s="437"/>
      <c r="I6" s="438"/>
    </row>
    <row r="7" spans="1:11" s="57" customFormat="1" ht="15" customHeight="1">
      <c r="A7" s="122" t="s">
        <v>97</v>
      </c>
      <c r="B7" s="456"/>
      <c r="C7" s="464"/>
      <c r="D7" s="173" t="s">
        <v>278</v>
      </c>
      <c r="E7" s="179" t="e">
        <f>#REF!</f>
        <v>#REF!</v>
      </c>
      <c r="F7" s="174" t="s">
        <v>98</v>
      </c>
      <c r="G7" s="177">
        <v>960</v>
      </c>
      <c r="H7" s="179" t="e">
        <f>E7*G7</f>
        <v>#REF!</v>
      </c>
      <c r="I7" s="178" t="e">
        <f>H7/$H$19</f>
        <v>#REF!</v>
      </c>
      <c r="K7" s="121"/>
    </row>
    <row r="8" spans="1:11" s="57" customFormat="1" ht="15" customHeight="1">
      <c r="A8" s="58"/>
      <c r="B8" s="58"/>
      <c r="C8" s="70"/>
      <c r="E8" s="181"/>
      <c r="F8" s="70"/>
      <c r="G8" s="175"/>
      <c r="H8" s="181"/>
      <c r="I8" s="176"/>
    </row>
    <row r="9" spans="1:11" s="57" customFormat="1" ht="15" customHeight="1">
      <c r="A9" s="432" t="s">
        <v>99</v>
      </c>
      <c r="B9" s="433" t="s">
        <v>100</v>
      </c>
      <c r="C9" s="434"/>
      <c r="D9" s="434"/>
      <c r="E9" s="437"/>
      <c r="F9" s="436"/>
      <c r="G9" s="434"/>
      <c r="H9" s="437"/>
      <c r="I9" s="438"/>
    </row>
    <row r="10" spans="1:11" s="57" customFormat="1" ht="59.4" customHeight="1">
      <c r="A10" s="122" t="s">
        <v>101</v>
      </c>
      <c r="B10" s="456"/>
      <c r="C10" s="465"/>
      <c r="D10" s="186" t="s">
        <v>280</v>
      </c>
      <c r="E10" s="179" t="e">
        <f>#REF!</f>
        <v>#REF!</v>
      </c>
      <c r="F10" s="174" t="s">
        <v>102</v>
      </c>
      <c r="G10" s="177">
        <v>7</v>
      </c>
      <c r="H10" s="179" t="e">
        <f>E10*G10</f>
        <v>#REF!</v>
      </c>
      <c r="I10" s="178" t="e">
        <f>H10/$H$19</f>
        <v>#REF!</v>
      </c>
    </row>
    <row r="11" spans="1:11" s="57" customFormat="1" ht="15" customHeight="1">
      <c r="A11" s="58"/>
      <c r="B11" s="58"/>
      <c r="C11" s="70"/>
      <c r="E11" s="181"/>
      <c r="F11" s="70"/>
      <c r="G11" s="74"/>
      <c r="H11" s="181"/>
      <c r="I11" s="70"/>
    </row>
    <row r="12" spans="1:11" s="57" customFormat="1" ht="15" customHeight="1">
      <c r="A12" s="58"/>
      <c r="C12" s="71"/>
      <c r="E12" s="73"/>
      <c r="F12" s="70"/>
      <c r="G12" s="74"/>
      <c r="H12" s="71"/>
      <c r="I12" s="70"/>
    </row>
    <row r="13" spans="1:11" s="57" customFormat="1" ht="15" customHeight="1">
      <c r="A13" s="136">
        <v>4</v>
      </c>
      <c r="B13" s="169" t="s">
        <v>70</v>
      </c>
      <c r="C13" s="169"/>
      <c r="D13" s="169"/>
      <c r="E13" s="136" t="s">
        <v>71</v>
      </c>
      <c r="F13" s="136"/>
      <c r="G13" s="170"/>
      <c r="H13" s="142" t="e">
        <f>SUM(H14:H17)</f>
        <v>#REF!</v>
      </c>
      <c r="I13" s="171" t="e">
        <f>SUM(I14:I17)</f>
        <v>#REF!</v>
      </c>
    </row>
    <row r="14" spans="1:11" s="57" customFormat="1" ht="27.6">
      <c r="A14" s="122" t="s">
        <v>103</v>
      </c>
      <c r="B14" s="458"/>
      <c r="C14" s="466"/>
      <c r="D14" s="182" t="s">
        <v>282</v>
      </c>
      <c r="E14" s="180" t="e">
        <f>#REF!</f>
        <v>#REF!</v>
      </c>
      <c r="F14" s="118" t="s">
        <v>104</v>
      </c>
      <c r="G14" s="120">
        <v>500</v>
      </c>
      <c r="H14" s="180" t="e">
        <f t="shared" ref="H14:H17" si="0">E14*G14</f>
        <v>#REF!</v>
      </c>
      <c r="I14" s="172" t="e">
        <f>H14/$H$19</f>
        <v>#REF!</v>
      </c>
    </row>
    <row r="15" spans="1:11" s="57" customFormat="1" ht="15" customHeight="1">
      <c r="A15" s="122" t="s">
        <v>105</v>
      </c>
      <c r="B15" s="463"/>
      <c r="C15" s="463"/>
      <c r="D15" s="119" t="s">
        <v>283</v>
      </c>
      <c r="E15" s="180" t="e">
        <f>#REF!</f>
        <v>#REF!</v>
      </c>
      <c r="F15" s="118" t="s">
        <v>106</v>
      </c>
      <c r="G15" s="120">
        <v>3000</v>
      </c>
      <c r="H15" s="180" t="e">
        <f t="shared" si="0"/>
        <v>#REF!</v>
      </c>
      <c r="I15" s="172" t="e">
        <f>H15/$H$19</f>
        <v>#REF!</v>
      </c>
    </row>
    <row r="16" spans="1:11" s="57" customFormat="1" ht="15" customHeight="1">
      <c r="A16" s="122" t="s">
        <v>107</v>
      </c>
      <c r="B16" s="463"/>
      <c r="C16" s="463"/>
      <c r="D16" s="119" t="s">
        <v>284</v>
      </c>
      <c r="E16" s="180" t="e">
        <f>#REF!</f>
        <v>#REF!</v>
      </c>
      <c r="F16" s="118" t="s">
        <v>106</v>
      </c>
      <c r="G16" s="120">
        <v>264</v>
      </c>
      <c r="H16" s="180" t="e">
        <f t="shared" si="0"/>
        <v>#REF!</v>
      </c>
      <c r="I16" s="172" t="e">
        <f>H16/$H$19</f>
        <v>#REF!</v>
      </c>
    </row>
    <row r="17" spans="1:11" s="57" customFormat="1" ht="15" customHeight="1">
      <c r="A17" s="122" t="s">
        <v>108</v>
      </c>
      <c r="B17" s="463"/>
      <c r="C17" s="463"/>
      <c r="D17" s="119" t="s">
        <v>276</v>
      </c>
      <c r="E17" s="180" t="e">
        <f>#REF!</f>
        <v>#REF!</v>
      </c>
      <c r="F17" s="118" t="s">
        <v>106</v>
      </c>
      <c r="G17" s="120">
        <v>264</v>
      </c>
      <c r="H17" s="180" t="e">
        <f t="shared" si="0"/>
        <v>#REF!</v>
      </c>
      <c r="I17" s="172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5"/>
      <c r="C19" s="195"/>
      <c r="D19" s="195"/>
      <c r="E19" s="515" t="s">
        <v>82</v>
      </c>
      <c r="F19" s="515"/>
      <c r="G19" s="196"/>
      <c r="H19" s="199" t="e">
        <f>H5+H13</f>
        <v>#REF!</v>
      </c>
      <c r="I19" s="197" t="e">
        <f>I5+I13</f>
        <v>#REF!</v>
      </c>
    </row>
    <row r="20" spans="1:11" ht="15" customHeight="1">
      <c r="K20" s="67"/>
    </row>
    <row r="21" spans="1:11" ht="15" customHeight="1">
      <c r="A21" s="509" t="s">
        <v>83</v>
      </c>
      <c r="B21" s="509"/>
      <c r="C21" s="509"/>
      <c r="D21" s="509"/>
      <c r="E21" s="509"/>
      <c r="F21" s="509"/>
      <c r="G21" s="509"/>
      <c r="H21" s="509"/>
      <c r="I21" s="509"/>
    </row>
    <row r="22" spans="1:11" ht="15" customHeight="1">
      <c r="A22" s="123" t="s">
        <v>84</v>
      </c>
      <c r="B22" s="123"/>
      <c r="C22" s="123"/>
      <c r="D22" s="124"/>
      <c r="E22" s="125" t="s">
        <v>85</v>
      </c>
      <c r="F22" s="125" t="s">
        <v>86</v>
      </c>
      <c r="G22" s="125" t="s">
        <v>87</v>
      </c>
      <c r="H22" s="125"/>
      <c r="I22" s="125" t="s">
        <v>109</v>
      </c>
    </row>
    <row r="23" spans="1:11" ht="15" customHeight="1">
      <c r="A23" s="510" t="s">
        <v>153</v>
      </c>
      <c r="B23" s="511"/>
      <c r="C23" s="511"/>
      <c r="D23" s="512"/>
      <c r="E23" s="143" t="e">
        <f>H19</f>
        <v>#REF!</v>
      </c>
      <c r="F23" s="165" t="s">
        <v>89</v>
      </c>
      <c r="G23" s="131">
        <v>1</v>
      </c>
      <c r="H23" s="131"/>
      <c r="I23" s="130" t="e">
        <f>E23*G23</f>
        <v>#REF!</v>
      </c>
      <c r="K23" s="72"/>
    </row>
    <row r="24" spans="1:11" ht="15" customHeight="1">
      <c r="A24" s="513" t="s">
        <v>90</v>
      </c>
      <c r="B24" s="513"/>
      <c r="C24" s="513"/>
      <c r="D24" s="513"/>
      <c r="E24" s="166"/>
      <c r="F24" s="167"/>
      <c r="G24" s="168"/>
      <c r="H24" s="166" t="s">
        <v>91</v>
      </c>
      <c r="I24" s="166" t="e">
        <f>I23</f>
        <v>#REF!</v>
      </c>
    </row>
  </sheetData>
  <mergeCells count="6">
    <mergeCell ref="A24:D24"/>
    <mergeCell ref="A23:D23"/>
    <mergeCell ref="A1:B1"/>
    <mergeCell ref="C1:G1"/>
    <mergeCell ref="E19:F19"/>
    <mergeCell ref="A21:I2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EA874-11AA-42C4-B65F-EF88AD143A8F}">
  <sheetPr codeName="Planilha11">
    <tabColor rgb="FF00B050"/>
    <pageSetUpPr fitToPage="1"/>
  </sheetPr>
  <dimension ref="A1:L48"/>
  <sheetViews>
    <sheetView topLeftCell="A3" zoomScale="66" zoomScaleNormal="66" workbookViewId="0">
      <selection activeCell="B29" sqref="B29"/>
    </sheetView>
  </sheetViews>
  <sheetFormatPr defaultColWidth="8.88671875" defaultRowHeight="13.8"/>
  <cols>
    <col min="1" max="1" width="12.6640625" style="439" customWidth="1"/>
    <col min="2" max="2" width="37.44140625" style="439" customWidth="1"/>
    <col min="3" max="10" width="17.6640625" style="439" customWidth="1"/>
  </cols>
  <sheetData>
    <row r="1" spans="1:12">
      <c r="A1" s="440" t="s">
        <v>17</v>
      </c>
      <c r="B1" s="519" t="s">
        <v>155</v>
      </c>
      <c r="C1" s="519"/>
      <c r="D1" s="519"/>
      <c r="E1" s="519"/>
      <c r="F1" s="519"/>
      <c r="G1" s="519"/>
      <c r="H1" s="519"/>
      <c r="I1" s="519"/>
      <c r="J1" s="519"/>
      <c r="K1" s="451"/>
      <c r="L1" s="451"/>
    </row>
    <row r="2" spans="1:12" ht="14.4" thickBot="1">
      <c r="K2" s="451"/>
      <c r="L2" s="451"/>
    </row>
    <row r="3" spans="1:12">
      <c r="A3" s="520" t="s">
        <v>110</v>
      </c>
      <c r="B3" s="522" t="s">
        <v>111</v>
      </c>
      <c r="C3" s="524" t="s">
        <v>112</v>
      </c>
      <c r="D3" s="525"/>
      <c r="E3" s="412"/>
      <c r="F3" s="526" t="s">
        <v>113</v>
      </c>
      <c r="G3" s="524"/>
      <c r="H3" s="524"/>
      <c r="I3" s="524"/>
      <c r="J3" s="525"/>
      <c r="K3" s="451"/>
      <c r="L3" s="451"/>
    </row>
    <row r="4" spans="1:12" ht="14.4" thickBot="1">
      <c r="A4" s="521"/>
      <c r="B4" s="523"/>
      <c r="C4" s="363" t="s">
        <v>114</v>
      </c>
      <c r="D4" s="364" t="s">
        <v>115</v>
      </c>
      <c r="E4" s="413"/>
      <c r="F4" s="362" t="s">
        <v>116</v>
      </c>
      <c r="G4" s="363" t="s">
        <v>117</v>
      </c>
      <c r="H4" s="363" t="s">
        <v>118</v>
      </c>
      <c r="I4" s="363" t="s">
        <v>119</v>
      </c>
      <c r="J4" s="364" t="s">
        <v>120</v>
      </c>
      <c r="K4" s="451"/>
      <c r="L4" s="451"/>
    </row>
    <row r="5" spans="1:12">
      <c r="A5" s="516" t="s">
        <v>121</v>
      </c>
      <c r="B5" s="355" t="s">
        <v>122</v>
      </c>
      <c r="C5" s="356"/>
      <c r="D5" s="357"/>
      <c r="E5" s="414"/>
      <c r="F5" s="365"/>
      <c r="G5" s="366"/>
      <c r="H5" s="366"/>
      <c r="I5" s="366"/>
      <c r="J5" s="357"/>
      <c r="K5" s="451"/>
      <c r="L5" s="451"/>
    </row>
    <row r="6" spans="1:12">
      <c r="A6" s="517"/>
      <c r="B6" s="273" t="s">
        <v>123</v>
      </c>
      <c r="C6" s="352"/>
      <c r="D6" s="358"/>
      <c r="E6" s="414"/>
      <c r="F6" s="367"/>
      <c r="G6" s="338"/>
      <c r="H6" s="338"/>
      <c r="I6" s="338"/>
      <c r="J6" s="358"/>
      <c r="K6" s="451"/>
      <c r="L6" s="451"/>
    </row>
    <row r="7" spans="1:12" ht="28.2" thickBot="1">
      <c r="A7" s="518"/>
      <c r="B7" s="359" t="s">
        <v>124</v>
      </c>
      <c r="C7" s="360" t="s">
        <v>125</v>
      </c>
      <c r="D7" s="361" t="s">
        <v>126</v>
      </c>
      <c r="E7" s="414"/>
      <c r="F7" s="368"/>
      <c r="G7" s="369"/>
      <c r="H7" s="369"/>
      <c r="I7" s="369"/>
      <c r="J7" s="370"/>
      <c r="K7" s="451"/>
      <c r="L7" s="451"/>
    </row>
    <row r="8" spans="1:12">
      <c r="A8" s="516" t="s">
        <v>127</v>
      </c>
      <c r="B8" s="355" t="s">
        <v>128</v>
      </c>
      <c r="C8" s="366"/>
      <c r="D8" s="357"/>
      <c r="E8" s="414"/>
      <c r="F8" s="371"/>
      <c r="G8" s="366"/>
      <c r="H8" s="366"/>
      <c r="I8" s="366"/>
      <c r="J8" s="357"/>
      <c r="K8" s="451"/>
      <c r="L8" s="451"/>
    </row>
    <row r="9" spans="1:12" ht="27.6">
      <c r="A9" s="517"/>
      <c r="B9" s="273" t="s">
        <v>129</v>
      </c>
      <c r="C9" s="338"/>
      <c r="D9" s="358"/>
      <c r="E9" s="414"/>
      <c r="F9" s="372"/>
      <c r="G9" s="352"/>
      <c r="H9" s="352"/>
      <c r="I9" s="354" t="s">
        <v>130</v>
      </c>
      <c r="J9" s="373"/>
      <c r="K9" s="451"/>
      <c r="L9" s="451"/>
    </row>
    <row r="10" spans="1:12" ht="28.2" thickBot="1">
      <c r="A10" s="518"/>
      <c r="B10" s="359" t="s">
        <v>131</v>
      </c>
      <c r="C10" s="369"/>
      <c r="D10" s="370"/>
      <c r="E10" s="414"/>
      <c r="F10" s="391" t="s">
        <v>132</v>
      </c>
      <c r="G10" s="392" t="s">
        <v>132</v>
      </c>
      <c r="H10" s="392" t="s">
        <v>132</v>
      </c>
      <c r="I10" s="392" t="s">
        <v>132</v>
      </c>
      <c r="J10" s="393" t="s">
        <v>132</v>
      </c>
      <c r="K10" s="451"/>
      <c r="L10" s="451"/>
    </row>
    <row r="11" spans="1:12">
      <c r="A11" s="538" t="s">
        <v>48</v>
      </c>
      <c r="B11" s="374" t="s">
        <v>133</v>
      </c>
      <c r="C11" s="375" t="e">
        <f>('CUSTOS FIXOS L3'!E5+'CUSTOS FIXOS L3'!E6+'CUSTOS FIXOS L3'!E7+'CUSTOS FIXOS L3'!E15+'CUSTOS FIXOS L3'!E18)</f>
        <v>#DIV/0!</v>
      </c>
      <c r="D11" s="375" t="e">
        <f>('CUSTOS FIXOS L3'!E5+'CUSTOS FIXOS L3'!E6+'CUSTOS FIXOS L3'!E7+'CUSTOS FIXOS L3'!E15+'CUSTOS FIXOS L3'!E18)</f>
        <v>#DIV/0!</v>
      </c>
      <c r="E11" s="415"/>
      <c r="F11" s="375" t="e">
        <f>('CUSTOS FIXOS L3'!E5+'CUSTOS FIXOS L3'!E6+'CUSTOS FIXOS L3'!E7+'CUSTOS FIXOS L3'!E15+'CUSTOS FIXOS L3'!E18)</f>
        <v>#DIV/0!</v>
      </c>
      <c r="G11" s="375" t="e">
        <f>SUM('CUSTOS FIXOS L3'!E5:E12,'CUSTOS FIXOS L3'!E15:E20)</f>
        <v>#DIV/0!</v>
      </c>
      <c r="H11" s="375" t="e">
        <f>SUM('CUSTOS FIXOS L3'!E5:E12,'CUSTOS FIXOS L3'!E15:E20)</f>
        <v>#DIV/0!</v>
      </c>
      <c r="I11" s="375" t="e">
        <f>SUM('CUSTOS FIXOS L3'!E5:E12,'CUSTOS FIXOS L3'!E15:E20)</f>
        <v>#DIV/0!</v>
      </c>
      <c r="J11" s="376" t="e">
        <f>SUM('CUSTOS FIXOS L3'!E5:E12,'CUSTOS FIXOS L3'!E15:E20)</f>
        <v>#DIV/0!</v>
      </c>
      <c r="K11" s="451"/>
      <c r="L11" s="451"/>
    </row>
    <row r="12" spans="1:12">
      <c r="A12" s="539"/>
      <c r="B12" s="342" t="s">
        <v>134</v>
      </c>
      <c r="C12" s="343" t="e">
        <f>C11/$J$43</f>
        <v>#DIV/0!</v>
      </c>
      <c r="D12" s="377" t="e">
        <f>D11/$J$43</f>
        <v>#DIV/0!</v>
      </c>
      <c r="E12" s="416"/>
      <c r="F12" s="382" t="e">
        <f>F11/$J$43</f>
        <v>#DIV/0!</v>
      </c>
      <c r="G12" s="343" t="e">
        <f>G11/$J$43</f>
        <v>#DIV/0!</v>
      </c>
      <c r="H12" s="343" t="e">
        <f>H11/$J$43</f>
        <v>#DIV/0!</v>
      </c>
      <c r="I12" s="343" t="e">
        <f>I11/$J$43</f>
        <v>#DIV/0!</v>
      </c>
      <c r="J12" s="377" t="e">
        <f>J11/$J$43</f>
        <v>#DIV/0!</v>
      </c>
      <c r="K12" s="451"/>
      <c r="L12" s="451"/>
    </row>
    <row r="13" spans="1:12">
      <c r="A13" s="539"/>
      <c r="B13" s="340" t="s">
        <v>135</v>
      </c>
      <c r="C13" s="341" t="e">
        <f>C11</f>
        <v>#DIV/0!</v>
      </c>
      <c r="D13" s="378" t="e">
        <f>D11+C13</f>
        <v>#DIV/0!</v>
      </c>
      <c r="E13" s="415"/>
      <c r="F13" s="394" t="e">
        <f>F11+D13</f>
        <v>#DIV/0!</v>
      </c>
      <c r="G13" s="341" t="e">
        <f>G11+F13</f>
        <v>#DIV/0!</v>
      </c>
      <c r="H13" s="341" t="e">
        <f t="shared" ref="H13:J14" si="0">H11+G13</f>
        <v>#DIV/0!</v>
      </c>
      <c r="I13" s="341" t="e">
        <f t="shared" si="0"/>
        <v>#DIV/0!</v>
      </c>
      <c r="J13" s="378" t="e">
        <f t="shared" si="0"/>
        <v>#DIV/0!</v>
      </c>
      <c r="K13" s="451"/>
      <c r="L13" s="451"/>
    </row>
    <row r="14" spans="1:12" ht="14.4" thickBot="1">
      <c r="A14" s="540"/>
      <c r="B14" s="379" t="s">
        <v>136</v>
      </c>
      <c r="C14" s="380" t="e">
        <f>C12</f>
        <v>#DIV/0!</v>
      </c>
      <c r="D14" s="381" t="e">
        <f>D12+C14</f>
        <v>#DIV/0!</v>
      </c>
      <c r="E14" s="417"/>
      <c r="F14" s="395" t="e">
        <f>F12+D14</f>
        <v>#DIV/0!</v>
      </c>
      <c r="G14" s="380" t="e">
        <f>G12+F14</f>
        <v>#DIV/0!</v>
      </c>
      <c r="H14" s="380" t="e">
        <f t="shared" si="0"/>
        <v>#DIV/0!</v>
      </c>
      <c r="I14" s="380" t="e">
        <f t="shared" si="0"/>
        <v>#DIV/0!</v>
      </c>
      <c r="J14" s="381" t="e">
        <f t="shared" si="0"/>
        <v>#DIV/0!</v>
      </c>
      <c r="K14" s="451"/>
      <c r="L14" s="451"/>
    </row>
    <row r="15" spans="1:12">
      <c r="A15" s="541" t="s">
        <v>137</v>
      </c>
      <c r="B15" s="383" t="s">
        <v>138</v>
      </c>
      <c r="C15" s="384">
        <v>0</v>
      </c>
      <c r="D15" s="385">
        <v>0</v>
      </c>
      <c r="E15" s="441"/>
      <c r="F15" s="396">
        <v>0</v>
      </c>
      <c r="G15" s="384" t="e">
        <f>'CUSTOS VARIÁVEIS L3'!I24/12</f>
        <v>#REF!</v>
      </c>
      <c r="H15" s="384" t="e">
        <f>'CUSTOS VARIÁVEIS L3'!I24/12</f>
        <v>#REF!</v>
      </c>
      <c r="I15" s="384" t="e">
        <f>'CUSTOS VARIÁVEIS L3'!I24/12</f>
        <v>#REF!</v>
      </c>
      <c r="J15" s="385" t="e">
        <f>'CUSTOS VARIÁVEIS L3'!I24/12</f>
        <v>#REF!</v>
      </c>
      <c r="K15" s="451"/>
      <c r="L15" s="451"/>
    </row>
    <row r="16" spans="1:12">
      <c r="A16" s="542"/>
      <c r="B16" s="346" t="s">
        <v>134</v>
      </c>
      <c r="C16" s="347" t="e">
        <f>C15/$J$43</f>
        <v>#DIV/0!</v>
      </c>
      <c r="D16" s="386" t="e">
        <f>D15/$J$43</f>
        <v>#DIV/0!</v>
      </c>
      <c r="E16" s="442"/>
      <c r="F16" s="397" t="e">
        <f>F15/$J$43</f>
        <v>#DIV/0!</v>
      </c>
      <c r="G16" s="347" t="e">
        <f>G15/$J$43</f>
        <v>#REF!</v>
      </c>
      <c r="H16" s="347" t="e">
        <f>H15/$J$43</f>
        <v>#REF!</v>
      </c>
      <c r="I16" s="347" t="e">
        <f>I15/$J$43</f>
        <v>#REF!</v>
      </c>
      <c r="J16" s="386" t="e">
        <f>J15/$J$43</f>
        <v>#REF!</v>
      </c>
      <c r="K16" s="451"/>
      <c r="L16" s="451"/>
    </row>
    <row r="17" spans="1:12">
      <c r="A17" s="542"/>
      <c r="B17" s="344" t="s">
        <v>135</v>
      </c>
      <c r="C17" s="345">
        <f>C15</f>
        <v>0</v>
      </c>
      <c r="D17" s="387">
        <f>D15+C17</f>
        <v>0</v>
      </c>
      <c r="E17" s="418"/>
      <c r="F17" s="398">
        <f>F15+D17</f>
        <v>0</v>
      </c>
      <c r="G17" s="345" t="e">
        <f>G15+F17</f>
        <v>#REF!</v>
      </c>
      <c r="H17" s="345" t="e">
        <f t="shared" ref="H17:J18" si="1">H15+G17</f>
        <v>#REF!</v>
      </c>
      <c r="I17" s="345" t="e">
        <f t="shared" si="1"/>
        <v>#REF!</v>
      </c>
      <c r="J17" s="387" t="e">
        <f t="shared" si="1"/>
        <v>#REF!</v>
      </c>
      <c r="K17" s="451"/>
      <c r="L17" s="451"/>
    </row>
    <row r="18" spans="1:12" ht="14.4" thickBot="1">
      <c r="A18" s="543"/>
      <c r="B18" s="388" t="s">
        <v>136</v>
      </c>
      <c r="C18" s="389" t="e">
        <f>C16</f>
        <v>#DIV/0!</v>
      </c>
      <c r="D18" s="390" t="e">
        <f>D16+C18</f>
        <v>#DIV/0!</v>
      </c>
      <c r="E18" s="419"/>
      <c r="F18" s="399" t="e">
        <f>F16+D18</f>
        <v>#DIV/0!</v>
      </c>
      <c r="G18" s="389" t="e">
        <f>G16+F18</f>
        <v>#REF!</v>
      </c>
      <c r="H18" s="389" t="e">
        <f t="shared" si="1"/>
        <v>#REF!</v>
      </c>
      <c r="I18" s="389" t="e">
        <f t="shared" si="1"/>
        <v>#REF!</v>
      </c>
      <c r="J18" s="390" t="e">
        <f t="shared" si="1"/>
        <v>#REF!</v>
      </c>
      <c r="K18" s="451"/>
      <c r="L18" s="451"/>
    </row>
    <row r="19" spans="1:12">
      <c r="A19" s="544" t="s">
        <v>50</v>
      </c>
      <c r="B19" s="400" t="s">
        <v>133</v>
      </c>
      <c r="C19" s="401" t="e">
        <f>C11+C15</f>
        <v>#DIV/0!</v>
      </c>
      <c r="D19" s="402" t="e">
        <f t="shared" ref="D19:J19" si="2">D11+D15</f>
        <v>#DIV/0!</v>
      </c>
      <c r="E19" s="420"/>
      <c r="F19" s="408" t="e">
        <f t="shared" si="2"/>
        <v>#DIV/0!</v>
      </c>
      <c r="G19" s="401" t="e">
        <f t="shared" si="2"/>
        <v>#DIV/0!</v>
      </c>
      <c r="H19" s="401" t="e">
        <f t="shared" si="2"/>
        <v>#DIV/0!</v>
      </c>
      <c r="I19" s="401" t="e">
        <f t="shared" si="2"/>
        <v>#DIV/0!</v>
      </c>
      <c r="J19" s="402" t="e">
        <f t="shared" si="2"/>
        <v>#DIV/0!</v>
      </c>
      <c r="K19" s="451"/>
      <c r="L19" s="451"/>
    </row>
    <row r="20" spans="1:12">
      <c r="A20" s="545"/>
      <c r="B20" s="350" t="s">
        <v>134</v>
      </c>
      <c r="C20" s="351" t="e">
        <f>C19/$J$43</f>
        <v>#DIV/0!</v>
      </c>
      <c r="D20" s="403" t="e">
        <f>D19/$J$43</f>
        <v>#DIV/0!</v>
      </c>
      <c r="E20" s="421"/>
      <c r="F20" s="409" t="e">
        <f>F19/$J$43</f>
        <v>#DIV/0!</v>
      </c>
      <c r="G20" s="351" t="e">
        <f>G19/$J$43</f>
        <v>#DIV/0!</v>
      </c>
      <c r="H20" s="351" t="e">
        <f>H19/$J$43</f>
        <v>#DIV/0!</v>
      </c>
      <c r="I20" s="351" t="e">
        <f>I19/$J$43</f>
        <v>#DIV/0!</v>
      </c>
      <c r="J20" s="403" t="e">
        <f>J19/$J$43</f>
        <v>#DIV/0!</v>
      </c>
      <c r="K20" s="451"/>
      <c r="L20" s="451"/>
    </row>
    <row r="21" spans="1:12">
      <c r="A21" s="545"/>
      <c r="B21" s="348" t="s">
        <v>135</v>
      </c>
      <c r="C21" s="349" t="e">
        <f>C19</f>
        <v>#DIV/0!</v>
      </c>
      <c r="D21" s="404" t="e">
        <f>D19+C21</f>
        <v>#DIV/0!</v>
      </c>
      <c r="E21" s="420"/>
      <c r="F21" s="410" t="e">
        <f>F19+D21</f>
        <v>#DIV/0!</v>
      </c>
      <c r="G21" s="349" t="e">
        <f>G19+F21</f>
        <v>#DIV/0!</v>
      </c>
      <c r="H21" s="349" t="e">
        <f t="shared" ref="H21:J22" si="3">H19+G21</f>
        <v>#DIV/0!</v>
      </c>
      <c r="I21" s="349" t="e">
        <f t="shared" si="3"/>
        <v>#DIV/0!</v>
      </c>
      <c r="J21" s="404" t="e">
        <f t="shared" si="3"/>
        <v>#DIV/0!</v>
      </c>
      <c r="K21" s="451"/>
      <c r="L21" s="451"/>
    </row>
    <row r="22" spans="1:12" ht="14.4" thickBot="1">
      <c r="A22" s="546"/>
      <c r="B22" s="405" t="s">
        <v>136</v>
      </c>
      <c r="C22" s="406" t="e">
        <f>C21/$J$43</f>
        <v>#DIV/0!</v>
      </c>
      <c r="D22" s="407" t="e">
        <f>D20+C22</f>
        <v>#DIV/0!</v>
      </c>
      <c r="E22" s="422"/>
      <c r="F22" s="411" t="e">
        <f>F20+D22</f>
        <v>#DIV/0!</v>
      </c>
      <c r="G22" s="406" t="e">
        <f>G20+F22</f>
        <v>#DIV/0!</v>
      </c>
      <c r="H22" s="406" t="e">
        <f t="shared" si="3"/>
        <v>#DIV/0!</v>
      </c>
      <c r="I22" s="406" t="e">
        <f t="shared" si="3"/>
        <v>#DIV/0!</v>
      </c>
      <c r="J22" s="407" t="e">
        <f t="shared" si="3"/>
        <v>#DIV/0!</v>
      </c>
      <c r="K22" s="451"/>
      <c r="L22" s="451"/>
    </row>
    <row r="23" spans="1:12">
      <c r="A23" s="452"/>
      <c r="B23" s="452"/>
      <c r="C23" s="452"/>
      <c r="D23" s="452"/>
      <c r="E23" s="452"/>
      <c r="F23" s="452"/>
      <c r="G23" s="452"/>
      <c r="H23" s="452"/>
      <c r="I23" s="452"/>
      <c r="J23" s="452"/>
      <c r="K23" s="451"/>
      <c r="L23" s="451"/>
    </row>
    <row r="24" spans="1:12" ht="13.95" customHeight="1">
      <c r="A24" s="520" t="s">
        <v>110</v>
      </c>
      <c r="B24" s="522" t="s">
        <v>111</v>
      </c>
      <c r="C24" s="527" t="s">
        <v>113</v>
      </c>
      <c r="D24" s="528"/>
      <c r="E24" s="528"/>
      <c r="F24" s="528"/>
      <c r="G24" s="528"/>
      <c r="H24" s="528"/>
      <c r="I24" s="528"/>
      <c r="J24" s="528"/>
      <c r="K24" s="528"/>
      <c r="L24" s="528"/>
    </row>
    <row r="25" spans="1:12">
      <c r="A25" s="521"/>
      <c r="B25" s="523"/>
      <c r="C25" s="363" t="s">
        <v>139</v>
      </c>
      <c r="D25" s="363" t="s">
        <v>140</v>
      </c>
      <c r="E25" s="363" t="s">
        <v>141</v>
      </c>
      <c r="F25" s="363" t="s">
        <v>142</v>
      </c>
      <c r="G25" s="363" t="s">
        <v>143</v>
      </c>
      <c r="H25" s="363" t="s">
        <v>144</v>
      </c>
      <c r="I25" s="363" t="s">
        <v>145</v>
      </c>
      <c r="J25" s="364" t="s">
        <v>146</v>
      </c>
      <c r="K25" s="364" t="s">
        <v>147</v>
      </c>
      <c r="L25" s="364" t="s">
        <v>148</v>
      </c>
    </row>
    <row r="26" spans="1:12">
      <c r="A26" s="516" t="s">
        <v>121</v>
      </c>
      <c r="B26" s="355" t="s">
        <v>122</v>
      </c>
      <c r="C26" s="366"/>
      <c r="D26" s="366"/>
      <c r="E26" s="423"/>
      <c r="F26" s="366"/>
      <c r="G26" s="366"/>
      <c r="H26" s="366"/>
      <c r="I26" s="366"/>
      <c r="J26" s="357"/>
      <c r="K26" s="529" t="s">
        <v>149</v>
      </c>
      <c r="L26" s="530"/>
    </row>
    <row r="27" spans="1:12" ht="13.95" customHeight="1">
      <c r="A27" s="517"/>
      <c r="B27" s="273" t="s">
        <v>123</v>
      </c>
      <c r="C27" s="338"/>
      <c r="D27" s="338"/>
      <c r="E27" s="339"/>
      <c r="F27" s="338"/>
      <c r="G27" s="338"/>
      <c r="H27" s="338"/>
      <c r="I27" s="338"/>
      <c r="J27" s="358"/>
      <c r="K27" s="531"/>
      <c r="L27" s="532"/>
    </row>
    <row r="28" spans="1:12" ht="28.2" customHeight="1">
      <c r="A28" s="518"/>
      <c r="B28" s="359" t="s">
        <v>124</v>
      </c>
      <c r="C28" s="360" t="s">
        <v>150</v>
      </c>
      <c r="D28" s="369"/>
      <c r="E28" s="424"/>
      <c r="F28" s="369"/>
      <c r="G28" s="369"/>
      <c r="H28" s="369"/>
      <c r="I28" s="360" t="s">
        <v>150</v>
      </c>
      <c r="J28" s="370"/>
      <c r="K28" s="531"/>
      <c r="L28" s="532"/>
    </row>
    <row r="29" spans="1:12" ht="13.95" customHeight="1">
      <c r="A29" s="535" t="s">
        <v>127</v>
      </c>
      <c r="B29" s="355" t="s">
        <v>128</v>
      </c>
      <c r="C29" s="366"/>
      <c r="D29" s="366"/>
      <c r="E29" s="423"/>
      <c r="F29" s="366"/>
      <c r="G29" s="366"/>
      <c r="H29" s="366"/>
      <c r="I29" s="366"/>
      <c r="J29" s="357"/>
      <c r="K29" s="531"/>
      <c r="L29" s="532"/>
    </row>
    <row r="30" spans="1:12" ht="27.6" customHeight="1">
      <c r="A30" s="536"/>
      <c r="B30" s="273" t="s">
        <v>129</v>
      </c>
      <c r="C30" s="352"/>
      <c r="D30" s="354" t="s">
        <v>130</v>
      </c>
      <c r="E30" s="353"/>
      <c r="F30" s="352"/>
      <c r="G30" s="354" t="s">
        <v>130</v>
      </c>
      <c r="H30" s="352"/>
      <c r="I30" s="352"/>
      <c r="J30" s="425" t="s">
        <v>130</v>
      </c>
      <c r="K30" s="531"/>
      <c r="L30" s="532"/>
    </row>
    <row r="31" spans="1:12" ht="28.2" customHeight="1">
      <c r="A31" s="536"/>
      <c r="B31" s="359" t="s">
        <v>131</v>
      </c>
      <c r="C31" s="426" t="s">
        <v>132</v>
      </c>
      <c r="D31" s="426" t="s">
        <v>132</v>
      </c>
      <c r="E31" s="426" t="s">
        <v>132</v>
      </c>
      <c r="F31" s="426" t="s">
        <v>132</v>
      </c>
      <c r="G31" s="426" t="s">
        <v>132</v>
      </c>
      <c r="H31" s="426" t="s">
        <v>132</v>
      </c>
      <c r="I31" s="426" t="s">
        <v>132</v>
      </c>
      <c r="J31" s="427" t="s">
        <v>132</v>
      </c>
      <c r="K31" s="531"/>
      <c r="L31" s="532"/>
    </row>
    <row r="32" spans="1:12" ht="28.2" customHeight="1">
      <c r="A32" s="537"/>
      <c r="B32" s="453" t="s">
        <v>156</v>
      </c>
      <c r="C32" s="454"/>
      <c r="D32" s="454"/>
      <c r="E32" s="454"/>
      <c r="F32" s="454"/>
      <c r="G32" s="454"/>
      <c r="H32" s="454"/>
      <c r="I32" s="454"/>
      <c r="J32" s="455" t="s">
        <v>157</v>
      </c>
      <c r="K32" s="531"/>
      <c r="L32" s="532"/>
    </row>
    <row r="33" spans="1:12" ht="13.95" customHeight="1">
      <c r="A33" s="538" t="s">
        <v>48</v>
      </c>
      <c r="B33" s="374" t="s">
        <v>133</v>
      </c>
      <c r="C33" s="375" t="e">
        <f>SUM('CUSTOS FIXOS L3'!E5:E12,'CUSTOS FIXOS L3'!E15:E20)</f>
        <v>#DIV/0!</v>
      </c>
      <c r="D33" s="375" t="e">
        <f>SUM('CUSTOS FIXOS L3'!E5:E12,'CUSTOS FIXOS L3'!E15:E20)</f>
        <v>#DIV/0!</v>
      </c>
      <c r="E33" s="428" t="e">
        <f>SUM('CUSTOS FIXOS L3'!E5:E12,'CUSTOS FIXOS L3'!E15:E20)</f>
        <v>#DIV/0!</v>
      </c>
      <c r="F33" s="375" t="e">
        <f>SUM('CUSTOS FIXOS L3'!E5:E12,'CUSTOS FIXOS L3'!E15:E20)</f>
        <v>#DIV/0!</v>
      </c>
      <c r="G33" s="375" t="e">
        <f>SUM('CUSTOS FIXOS L3'!E5:E12,'CUSTOS FIXOS L3'!E15:E20)</f>
        <v>#DIV/0!</v>
      </c>
      <c r="H33" s="375" t="e">
        <f>SUM('CUSTOS FIXOS L3'!E5:E12,'CUSTOS FIXOS L3'!E15:E20)</f>
        <v>#DIV/0!</v>
      </c>
      <c r="I33" s="375" t="e">
        <f>SUM('CUSTOS FIXOS L3'!E5:E12,'CUSTOS FIXOS L3'!E15:E20)</f>
        <v>#DIV/0!</v>
      </c>
      <c r="J33" s="376" t="e">
        <f>SUM('CUSTOS FIXOS L3'!E5:E12,'CUSTOS FIXOS L3'!E15:E20)</f>
        <v>#DIV/0!</v>
      </c>
      <c r="K33" s="531"/>
      <c r="L33" s="532"/>
    </row>
    <row r="34" spans="1:12" ht="13.95" customHeight="1">
      <c r="A34" s="539"/>
      <c r="B34" s="342" t="s">
        <v>134</v>
      </c>
      <c r="C34" s="343" t="e">
        <f>C33/$J$43</f>
        <v>#DIV/0!</v>
      </c>
      <c r="D34" s="343" t="e">
        <f t="shared" ref="D34:J34" si="4">D33/$J$43</f>
        <v>#DIV/0!</v>
      </c>
      <c r="E34" s="343" t="e">
        <f t="shared" si="4"/>
        <v>#DIV/0!</v>
      </c>
      <c r="F34" s="343" t="e">
        <f t="shared" si="4"/>
        <v>#DIV/0!</v>
      </c>
      <c r="G34" s="343" t="e">
        <f t="shared" si="4"/>
        <v>#DIV/0!</v>
      </c>
      <c r="H34" s="343" t="e">
        <f t="shared" si="4"/>
        <v>#DIV/0!</v>
      </c>
      <c r="I34" s="343" t="e">
        <f t="shared" si="4"/>
        <v>#DIV/0!</v>
      </c>
      <c r="J34" s="377" t="e">
        <f t="shared" si="4"/>
        <v>#DIV/0!</v>
      </c>
      <c r="K34" s="531"/>
      <c r="L34" s="532"/>
    </row>
    <row r="35" spans="1:12" ht="13.95" customHeight="1">
      <c r="A35" s="539"/>
      <c r="B35" s="340" t="s">
        <v>135</v>
      </c>
      <c r="C35" s="341" t="e">
        <f>J13+C33</f>
        <v>#DIV/0!</v>
      </c>
      <c r="D35" s="341" t="e">
        <f>D33+C35</f>
        <v>#DIV/0!</v>
      </c>
      <c r="E35" s="341" t="e">
        <f t="shared" ref="E35:J36" si="5">E33+D35</f>
        <v>#DIV/0!</v>
      </c>
      <c r="F35" s="341" t="e">
        <f t="shared" si="5"/>
        <v>#DIV/0!</v>
      </c>
      <c r="G35" s="341" t="e">
        <f t="shared" si="5"/>
        <v>#DIV/0!</v>
      </c>
      <c r="H35" s="341" t="e">
        <f t="shared" si="5"/>
        <v>#DIV/0!</v>
      </c>
      <c r="I35" s="341" t="e">
        <f t="shared" si="5"/>
        <v>#DIV/0!</v>
      </c>
      <c r="J35" s="378" t="e">
        <f t="shared" si="5"/>
        <v>#DIV/0!</v>
      </c>
      <c r="K35" s="531"/>
      <c r="L35" s="532"/>
    </row>
    <row r="36" spans="1:12" ht="14.4" customHeight="1">
      <c r="A36" s="540"/>
      <c r="B36" s="379" t="s">
        <v>136</v>
      </c>
      <c r="C36" s="429" t="e">
        <f>J14+C34</f>
        <v>#DIV/0!</v>
      </c>
      <c r="D36" s="429" t="e">
        <f>D34+C36</f>
        <v>#DIV/0!</v>
      </c>
      <c r="E36" s="429" t="e">
        <f t="shared" si="5"/>
        <v>#DIV/0!</v>
      </c>
      <c r="F36" s="429" t="e">
        <f t="shared" si="5"/>
        <v>#DIV/0!</v>
      </c>
      <c r="G36" s="429" t="e">
        <f t="shared" si="5"/>
        <v>#DIV/0!</v>
      </c>
      <c r="H36" s="429" t="e">
        <f t="shared" si="5"/>
        <v>#DIV/0!</v>
      </c>
      <c r="I36" s="429" t="e">
        <f t="shared" si="5"/>
        <v>#DIV/0!</v>
      </c>
      <c r="J36" s="430" t="e">
        <f t="shared" si="5"/>
        <v>#DIV/0!</v>
      </c>
      <c r="K36" s="531"/>
      <c r="L36" s="532"/>
    </row>
    <row r="37" spans="1:12" ht="13.95" customHeight="1">
      <c r="A37" s="541" t="s">
        <v>137</v>
      </c>
      <c r="B37" s="383" t="s">
        <v>138</v>
      </c>
      <c r="C37" s="384" t="e">
        <f>'CUSTOS VARIÁVEIS L3'!I24/12</f>
        <v>#REF!</v>
      </c>
      <c r="D37" s="384" t="e">
        <f>'CUSTOS VARIÁVEIS L3'!I24/12</f>
        <v>#REF!</v>
      </c>
      <c r="E37" s="431" t="e">
        <f>'CUSTOS VARIÁVEIS L3'!I24/12</f>
        <v>#REF!</v>
      </c>
      <c r="F37" s="384" t="e">
        <f>'CUSTOS VARIÁVEIS L3'!I24/12</f>
        <v>#REF!</v>
      </c>
      <c r="G37" s="384" t="e">
        <f>'CUSTOS VARIÁVEIS L3'!I24/12</f>
        <v>#REF!</v>
      </c>
      <c r="H37" s="384" t="e">
        <f>'CUSTOS VARIÁVEIS L3'!I24/12</f>
        <v>#REF!</v>
      </c>
      <c r="I37" s="384" t="e">
        <f>'CUSTOS VARIÁVEIS L3'!I24/12</f>
        <v>#REF!</v>
      </c>
      <c r="J37" s="385" t="e">
        <f>'CUSTOS VARIÁVEIS L3'!I24/12</f>
        <v>#REF!</v>
      </c>
      <c r="K37" s="531"/>
      <c r="L37" s="532"/>
    </row>
    <row r="38" spans="1:12" ht="13.95" customHeight="1">
      <c r="A38" s="542"/>
      <c r="B38" s="346" t="s">
        <v>134</v>
      </c>
      <c r="C38" s="347" t="e">
        <f>C37/$J$43</f>
        <v>#REF!</v>
      </c>
      <c r="D38" s="347" t="e">
        <f t="shared" ref="D38:J38" si="6">D37/$J$43</f>
        <v>#REF!</v>
      </c>
      <c r="E38" s="347" t="e">
        <f t="shared" si="6"/>
        <v>#REF!</v>
      </c>
      <c r="F38" s="347" t="e">
        <f t="shared" si="6"/>
        <v>#REF!</v>
      </c>
      <c r="G38" s="347" t="e">
        <f t="shared" si="6"/>
        <v>#REF!</v>
      </c>
      <c r="H38" s="347" t="e">
        <f t="shared" si="6"/>
        <v>#REF!</v>
      </c>
      <c r="I38" s="347" t="e">
        <f t="shared" si="6"/>
        <v>#REF!</v>
      </c>
      <c r="J38" s="386" t="e">
        <f t="shared" si="6"/>
        <v>#REF!</v>
      </c>
      <c r="K38" s="531"/>
      <c r="L38" s="532"/>
    </row>
    <row r="39" spans="1:12" ht="13.95" customHeight="1">
      <c r="A39" s="542"/>
      <c r="B39" s="344" t="s">
        <v>135</v>
      </c>
      <c r="C39" s="345" t="e">
        <f>J17+C37</f>
        <v>#REF!</v>
      </c>
      <c r="D39" s="345" t="e">
        <f>D37+C39</f>
        <v>#REF!</v>
      </c>
      <c r="E39" s="345" t="e">
        <f t="shared" ref="E39:J40" si="7">E37+D39</f>
        <v>#REF!</v>
      </c>
      <c r="F39" s="345" t="e">
        <f t="shared" si="7"/>
        <v>#REF!</v>
      </c>
      <c r="G39" s="345" t="e">
        <f t="shared" si="7"/>
        <v>#REF!</v>
      </c>
      <c r="H39" s="345" t="e">
        <f t="shared" si="7"/>
        <v>#REF!</v>
      </c>
      <c r="I39" s="345" t="e">
        <f t="shared" si="7"/>
        <v>#REF!</v>
      </c>
      <c r="J39" s="387" t="e">
        <f t="shared" si="7"/>
        <v>#REF!</v>
      </c>
      <c r="K39" s="531"/>
      <c r="L39" s="532"/>
    </row>
    <row r="40" spans="1:12" ht="14.4" customHeight="1">
      <c r="A40" s="543"/>
      <c r="B40" s="388" t="s">
        <v>136</v>
      </c>
      <c r="C40" s="389" t="e">
        <f>J18+C38</f>
        <v>#REF!</v>
      </c>
      <c r="D40" s="389" t="e">
        <f>D38+C40</f>
        <v>#REF!</v>
      </c>
      <c r="E40" s="389" t="e">
        <f t="shared" si="7"/>
        <v>#REF!</v>
      </c>
      <c r="F40" s="389" t="e">
        <f t="shared" si="7"/>
        <v>#REF!</v>
      </c>
      <c r="G40" s="389" t="e">
        <f t="shared" si="7"/>
        <v>#REF!</v>
      </c>
      <c r="H40" s="389" t="e">
        <f t="shared" si="7"/>
        <v>#REF!</v>
      </c>
      <c r="I40" s="389" t="e">
        <f t="shared" si="7"/>
        <v>#REF!</v>
      </c>
      <c r="J40" s="390" t="e">
        <f t="shared" si="7"/>
        <v>#REF!</v>
      </c>
      <c r="K40" s="531"/>
      <c r="L40" s="532"/>
    </row>
    <row r="41" spans="1:12" ht="13.95" customHeight="1">
      <c r="A41" s="544" t="s">
        <v>50</v>
      </c>
      <c r="B41" s="400" t="s">
        <v>133</v>
      </c>
      <c r="C41" s="401" t="e">
        <f>C33+C37</f>
        <v>#DIV/0!</v>
      </c>
      <c r="D41" s="401" t="e">
        <f t="shared" ref="D41:J41" si="8">D33+D37</f>
        <v>#DIV/0!</v>
      </c>
      <c r="E41" s="401" t="e">
        <f t="shared" si="8"/>
        <v>#DIV/0!</v>
      </c>
      <c r="F41" s="401" t="e">
        <f t="shared" si="8"/>
        <v>#DIV/0!</v>
      </c>
      <c r="G41" s="401" t="e">
        <f t="shared" si="8"/>
        <v>#DIV/0!</v>
      </c>
      <c r="H41" s="401" t="e">
        <f t="shared" si="8"/>
        <v>#DIV/0!</v>
      </c>
      <c r="I41" s="401" t="e">
        <f t="shared" si="8"/>
        <v>#DIV/0!</v>
      </c>
      <c r="J41" s="402" t="e">
        <f t="shared" si="8"/>
        <v>#DIV/0!</v>
      </c>
      <c r="K41" s="531"/>
      <c r="L41" s="532"/>
    </row>
    <row r="42" spans="1:12" ht="13.95" customHeight="1">
      <c r="A42" s="545"/>
      <c r="B42" s="350" t="s">
        <v>134</v>
      </c>
      <c r="C42" s="351" t="e">
        <f>C41/$J$43</f>
        <v>#DIV/0!</v>
      </c>
      <c r="D42" s="351" t="e">
        <f t="shared" ref="D42:J42" si="9">D41/$J$43</f>
        <v>#DIV/0!</v>
      </c>
      <c r="E42" s="351" t="e">
        <f t="shared" si="9"/>
        <v>#DIV/0!</v>
      </c>
      <c r="F42" s="351" t="e">
        <f t="shared" si="9"/>
        <v>#DIV/0!</v>
      </c>
      <c r="G42" s="351" t="e">
        <f t="shared" si="9"/>
        <v>#DIV/0!</v>
      </c>
      <c r="H42" s="351" t="e">
        <f t="shared" si="9"/>
        <v>#DIV/0!</v>
      </c>
      <c r="I42" s="351" t="e">
        <f t="shared" si="9"/>
        <v>#DIV/0!</v>
      </c>
      <c r="J42" s="403" t="e">
        <f t="shared" si="9"/>
        <v>#DIV/0!</v>
      </c>
      <c r="K42" s="531"/>
      <c r="L42" s="532"/>
    </row>
    <row r="43" spans="1:12" ht="13.95" customHeight="1">
      <c r="A43" s="545"/>
      <c r="B43" s="348" t="s">
        <v>135</v>
      </c>
      <c r="C43" s="349" t="e">
        <f>J21+C41</f>
        <v>#DIV/0!</v>
      </c>
      <c r="D43" s="349" t="e">
        <f>D41+C43</f>
        <v>#DIV/0!</v>
      </c>
      <c r="E43" s="349" t="e">
        <f t="shared" ref="E43:J44" si="10">E41+D43</f>
        <v>#DIV/0!</v>
      </c>
      <c r="F43" s="349" t="e">
        <f t="shared" si="10"/>
        <v>#DIV/0!</v>
      </c>
      <c r="G43" s="349" t="e">
        <f t="shared" si="10"/>
        <v>#DIV/0!</v>
      </c>
      <c r="H43" s="349" t="e">
        <f t="shared" si="10"/>
        <v>#DIV/0!</v>
      </c>
      <c r="I43" s="349" t="e">
        <f t="shared" si="10"/>
        <v>#DIV/0!</v>
      </c>
      <c r="J43" s="404" t="e">
        <f t="shared" si="10"/>
        <v>#DIV/0!</v>
      </c>
      <c r="K43" s="531"/>
      <c r="L43" s="532"/>
    </row>
    <row r="44" spans="1:12" ht="14.4" customHeight="1">
      <c r="A44" s="546"/>
      <c r="B44" s="405" t="s">
        <v>136</v>
      </c>
      <c r="C44" s="406" t="e">
        <f>J22+C42</f>
        <v>#DIV/0!</v>
      </c>
      <c r="D44" s="406" t="e">
        <f>D42+C44</f>
        <v>#DIV/0!</v>
      </c>
      <c r="E44" s="406" t="e">
        <f t="shared" si="10"/>
        <v>#DIV/0!</v>
      </c>
      <c r="F44" s="406" t="e">
        <f t="shared" si="10"/>
        <v>#DIV/0!</v>
      </c>
      <c r="G44" s="406" t="e">
        <f t="shared" si="10"/>
        <v>#DIV/0!</v>
      </c>
      <c r="H44" s="406" t="e">
        <f t="shared" si="10"/>
        <v>#DIV/0!</v>
      </c>
      <c r="I44" s="406" t="e">
        <f t="shared" si="10"/>
        <v>#DIV/0!</v>
      </c>
      <c r="J44" s="407" t="e">
        <f t="shared" si="10"/>
        <v>#DIV/0!</v>
      </c>
      <c r="K44" s="533"/>
      <c r="L44" s="534"/>
    </row>
    <row r="46" spans="1:12" ht="28.35" customHeight="1">
      <c r="A46" s="547" t="s">
        <v>151</v>
      </c>
      <c r="B46" s="548"/>
      <c r="C46" s="548"/>
      <c r="D46" s="548"/>
      <c r="E46" s="548"/>
      <c r="F46" s="548"/>
      <c r="G46" s="548"/>
      <c r="H46" s="548"/>
      <c r="I46" s="548"/>
      <c r="J46" s="549"/>
    </row>
    <row r="48" spans="1:12">
      <c r="F48" s="450"/>
      <c r="G48" s="450"/>
    </row>
  </sheetData>
  <mergeCells count="20">
    <mergeCell ref="A46:J46"/>
    <mergeCell ref="A26:A28"/>
    <mergeCell ref="A33:A36"/>
    <mergeCell ref="A37:A40"/>
    <mergeCell ref="A41:A44"/>
    <mergeCell ref="B24:B25"/>
    <mergeCell ref="C24:L24"/>
    <mergeCell ref="K26:L44"/>
    <mergeCell ref="A29:A32"/>
    <mergeCell ref="A8:A10"/>
    <mergeCell ref="A11:A14"/>
    <mergeCell ref="A15:A18"/>
    <mergeCell ref="A19:A22"/>
    <mergeCell ref="A24:A25"/>
    <mergeCell ref="A5:A7"/>
    <mergeCell ref="B1:J1"/>
    <mergeCell ref="A3:A4"/>
    <mergeCell ref="B3:B4"/>
    <mergeCell ref="C3:D3"/>
    <mergeCell ref="F3:J3"/>
  </mergeCells>
  <pageMargins left="0.51181102362204722" right="0.51181102362204722" top="0.78740157480314965" bottom="0.78740157480314965" header="0.31496062992125984" footer="0.31496062992125984"/>
  <pageSetup paperSize="9" scale="66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6"/>
  <sheetViews>
    <sheetView topLeftCell="A48" zoomScaleNormal="100" workbookViewId="0">
      <selection activeCell="M70" sqref="M70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25</v>
      </c>
      <c r="B1" s="481" t="s">
        <v>158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16" t="s">
        <v>62</v>
      </c>
      <c r="C3" s="217"/>
      <c r="D3" s="228"/>
      <c r="E3" s="204"/>
      <c r="F3" s="204"/>
      <c r="G3" s="204"/>
      <c r="H3" s="204"/>
      <c r="I3" s="204"/>
      <c r="J3" s="204"/>
      <c r="K3" s="204"/>
    </row>
    <row r="4" spans="1:11" ht="15" customHeight="1">
      <c r="A4" s="219" t="s">
        <v>160</v>
      </c>
      <c r="B4" s="268">
        <v>40811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46054</v>
      </c>
      <c r="C5" s="217"/>
      <c r="D5" s="228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162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27" customHeight="1">
      <c r="A7" s="219" t="s">
        <v>164</v>
      </c>
      <c r="B7" s="216" t="s">
        <v>165</v>
      </c>
      <c r="C7" s="217"/>
      <c r="D7" s="228"/>
      <c r="E7" s="204"/>
      <c r="F7" s="204"/>
      <c r="G7" s="204"/>
      <c r="H7" s="204"/>
      <c r="I7" s="204"/>
      <c r="J7" s="204"/>
      <c r="K7" s="204"/>
    </row>
    <row r="8" spans="1:11" ht="21.75" customHeight="1">
      <c r="A8" s="219" t="s">
        <v>166</v>
      </c>
      <c r="B8" s="467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 t="s">
        <v>167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38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15" customHeight="1">
      <c r="A71" s="267" t="s">
        <v>249</v>
      </c>
      <c r="B71" s="247"/>
      <c r="C71" s="247"/>
      <c r="D71" s="244"/>
    </row>
    <row r="72" spans="1:4" ht="28.5" customHeight="1">
      <c r="A72" s="485" t="s">
        <v>250</v>
      </c>
      <c r="B72" s="486"/>
      <c r="C72" s="486"/>
      <c r="D72" s="48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7">
    <mergeCell ref="B1:D1"/>
    <mergeCell ref="A52:B52"/>
    <mergeCell ref="A54:B54"/>
    <mergeCell ref="A72:D72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7"/>
  <sheetViews>
    <sheetView topLeftCell="A44" workbookViewId="0">
      <selection activeCell="I50" sqref="I50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2.33203125" style="205" bestFit="1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27</v>
      </c>
      <c r="B1" s="481" t="s">
        <v>251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64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 t="s">
        <v>252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253</v>
      </c>
      <c r="B5" s="263">
        <v>46023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255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256</v>
      </c>
      <c r="B7" s="216" t="s">
        <v>257</v>
      </c>
      <c r="C7" s="217"/>
      <c r="D7" s="228"/>
      <c r="E7" s="204"/>
      <c r="F7" s="204"/>
      <c r="G7" s="204"/>
      <c r="H7" s="204"/>
      <c r="I7" s="204"/>
      <c r="J7" s="204"/>
      <c r="K7" s="204"/>
    </row>
    <row r="8" spans="1:11" ht="15" customHeight="1">
      <c r="A8" s="219" t="s">
        <v>166</v>
      </c>
      <c r="B8" s="467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15" customHeight="1">
      <c r="A71" s="267" t="s">
        <v>258</v>
      </c>
      <c r="B71" s="247"/>
      <c r="C71" s="247"/>
      <c r="D71" s="244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8"/>
  <sheetViews>
    <sheetView topLeftCell="A3" workbookViewId="0">
      <selection activeCell="L54" sqref="L54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29</v>
      </c>
      <c r="B1" s="481" t="s">
        <v>259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65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>
        <v>40812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46023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256</v>
      </c>
      <c r="B7" s="260" t="s">
        <v>260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166</v>
      </c>
      <c r="B8" s="472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 t="e">
        <f>SUM(C40:C41)</f>
        <v>#REF!</v>
      </c>
      <c r="D39" s="235" t="e">
        <f>SUM(D40:D41)</f>
        <v>#REF!</v>
      </c>
    </row>
    <row r="40" spans="1:11" ht="15" customHeight="1">
      <c r="A40" s="271" t="s">
        <v>219</v>
      </c>
      <c r="B40" s="244" t="s">
        <v>220</v>
      </c>
      <c r="C40" s="469" t="e">
        <f>#REF!</f>
        <v>#REF!</v>
      </c>
      <c r="D40" s="236" t="e">
        <f>ROUND(($B$8*C40/100),2)</f>
        <v>#REF!</v>
      </c>
      <c r="E40" s="211"/>
    </row>
    <row r="41" spans="1:11" ht="27.6">
      <c r="A41" s="271" t="s">
        <v>221</v>
      </c>
      <c r="B41" s="254" t="s">
        <v>222</v>
      </c>
      <c r="C41" s="469" t="e">
        <f>#REF!</f>
        <v>#REF!</v>
      </c>
      <c r="D41" s="236" t="e">
        <f>ROUND(($B$8*C41/100),2)</f>
        <v>#REF!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 t="e">
        <f>C12+C23+C32+C39</f>
        <v>#REF!</v>
      </c>
      <c r="D43" s="235" t="e">
        <f>D12+D23+D32+D39</f>
        <v>#REF!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#REF!</v>
      </c>
      <c r="D54" s="237" t="e">
        <f>D43+D52</f>
        <v>#REF!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#REF!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#REF!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#REF!</v>
      </c>
    </row>
    <row r="70" spans="1:4" ht="15" customHeight="1"/>
    <row r="71" spans="1:4" ht="15" customHeight="1">
      <c r="A71" s="550" t="s">
        <v>261</v>
      </c>
      <c r="B71" s="551"/>
      <c r="C71" s="551"/>
      <c r="D71" s="552"/>
    </row>
    <row r="72" spans="1:4" ht="30.6" customHeight="1">
      <c r="A72" s="485" t="s">
        <v>250</v>
      </c>
      <c r="B72" s="486"/>
      <c r="C72" s="486"/>
      <c r="D72" s="48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7"/>
  <sheetViews>
    <sheetView topLeftCell="A14" workbookViewId="0">
      <selection activeCell="I56" sqref="I56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31</v>
      </c>
      <c r="B1" s="481" t="s">
        <v>262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66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>
        <v>40818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45017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263</v>
      </c>
      <c r="B7" s="260" t="s">
        <v>264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166</v>
      </c>
      <c r="B8" s="472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15" customHeight="1">
      <c r="A71" s="550" t="s">
        <v>265</v>
      </c>
      <c r="B71" s="551"/>
      <c r="C71" s="551"/>
      <c r="D71" s="552"/>
    </row>
    <row r="72" spans="1:4" ht="34.950000000000003" customHeight="1">
      <c r="A72" s="485" t="s">
        <v>250</v>
      </c>
      <c r="B72" s="486"/>
      <c r="C72" s="486"/>
      <c r="D72" s="48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8">
    <mergeCell ref="A72:D72"/>
    <mergeCell ref="A71:D71"/>
    <mergeCell ref="B1:D1"/>
    <mergeCell ref="A43:B43"/>
    <mergeCell ref="A52:B52"/>
    <mergeCell ref="A54:B54"/>
    <mergeCell ref="A67:C67"/>
    <mergeCell ref="A69:C69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8"/>
  <sheetViews>
    <sheetView topLeftCell="A37" zoomScaleNormal="100" workbookViewId="0">
      <selection activeCell="H56" sqref="H56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33</v>
      </c>
      <c r="B1" s="481" t="s">
        <v>266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67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>
        <v>10512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46023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263</v>
      </c>
      <c r="B7" s="260" t="s">
        <v>267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166</v>
      </c>
      <c r="B8" s="473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15" customHeight="1">
      <c r="A71" s="550" t="s">
        <v>268</v>
      </c>
      <c r="B71" s="551"/>
      <c r="C71" s="551"/>
      <c r="D71" s="552"/>
    </row>
    <row r="72" spans="1:4" ht="30" customHeight="1">
      <c r="A72" s="485" t="s">
        <v>250</v>
      </c>
      <c r="B72" s="486"/>
      <c r="C72" s="486"/>
      <c r="D72" s="48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8"/>
  <sheetViews>
    <sheetView topLeftCell="A49" workbookViewId="0">
      <selection activeCell="I61" sqref="I61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35</v>
      </c>
      <c r="B1" s="481" t="s">
        <v>269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68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>
        <v>41065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46023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263</v>
      </c>
      <c r="B7" s="260" t="s">
        <v>270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166</v>
      </c>
      <c r="B8" s="472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39" customHeight="1">
      <c r="A71" s="485" t="s">
        <v>250</v>
      </c>
      <c r="B71" s="486"/>
      <c r="C71" s="486"/>
      <c r="D71" s="487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8"/>
  <sheetViews>
    <sheetView topLeftCell="A41" workbookViewId="0">
      <selection activeCell="I54" sqref="I54"/>
    </sheetView>
  </sheetViews>
  <sheetFormatPr defaultColWidth="9.109375" defaultRowHeight="13.8"/>
  <cols>
    <col min="1" max="1" width="10.44140625" style="205" bestFit="1" customWidth="1"/>
    <col min="2" max="2" width="59" style="205" customWidth="1"/>
    <col min="3" max="3" width="10.6640625" style="212" customWidth="1"/>
    <col min="4" max="4" width="13.33203125" style="205" customWidth="1"/>
    <col min="5" max="8" width="5.44140625" style="209" customWidth="1"/>
    <col min="9" max="9" width="26" style="209" customWidth="1"/>
    <col min="10" max="10" width="5.6640625" style="209" customWidth="1"/>
    <col min="11" max="11" width="5.44140625" style="209" customWidth="1"/>
    <col min="12" max="240" width="9.109375" style="205"/>
    <col min="241" max="241" width="8" style="205" customWidth="1"/>
    <col min="242" max="242" width="48.44140625" style="205" bestFit="1" customWidth="1"/>
    <col min="243" max="243" width="12.6640625" style="205" customWidth="1"/>
    <col min="244" max="244" width="9.44140625" style="205" customWidth="1"/>
    <col min="245" max="245" width="15.6640625" style="205" customWidth="1"/>
    <col min="246" max="246" width="12.33203125" style="205" customWidth="1"/>
    <col min="247" max="247" width="9.109375" style="205"/>
    <col min="248" max="248" width="16" style="205" customWidth="1"/>
    <col min="249" max="249" width="23.44140625" style="205" customWidth="1"/>
    <col min="250" max="250" width="10.44140625" style="205" bestFit="1" customWidth="1"/>
    <col min="251" max="252" width="10.109375" style="205" customWidth="1"/>
    <col min="253" max="253" width="26.6640625" style="205" customWidth="1"/>
    <col min="254" max="254" width="54.33203125" style="205" bestFit="1" customWidth="1"/>
    <col min="255" max="496" width="9.109375" style="205"/>
    <col min="497" max="497" width="8" style="205" customWidth="1"/>
    <col min="498" max="498" width="48.44140625" style="205" bestFit="1" customWidth="1"/>
    <col min="499" max="499" width="12.6640625" style="205" customWidth="1"/>
    <col min="500" max="500" width="9.44140625" style="205" customWidth="1"/>
    <col min="501" max="501" width="15.6640625" style="205" customWidth="1"/>
    <col min="502" max="502" width="12.33203125" style="205" customWidth="1"/>
    <col min="503" max="503" width="9.109375" style="205"/>
    <col min="504" max="504" width="16" style="205" customWidth="1"/>
    <col min="505" max="505" width="23.44140625" style="205" customWidth="1"/>
    <col min="506" max="506" width="10.44140625" style="205" bestFit="1" customWidth="1"/>
    <col min="507" max="508" width="10.109375" style="205" customWidth="1"/>
    <col min="509" max="509" width="26.6640625" style="205" customWidth="1"/>
    <col min="510" max="510" width="54.33203125" style="205" bestFit="1" customWidth="1"/>
    <col min="511" max="752" width="9.109375" style="205"/>
    <col min="753" max="753" width="8" style="205" customWidth="1"/>
    <col min="754" max="754" width="48.44140625" style="205" bestFit="1" customWidth="1"/>
    <col min="755" max="755" width="12.6640625" style="205" customWidth="1"/>
    <col min="756" max="756" width="9.44140625" style="205" customWidth="1"/>
    <col min="757" max="757" width="15.6640625" style="205" customWidth="1"/>
    <col min="758" max="758" width="12.33203125" style="205" customWidth="1"/>
    <col min="759" max="759" width="9.109375" style="205"/>
    <col min="760" max="760" width="16" style="205" customWidth="1"/>
    <col min="761" max="761" width="23.44140625" style="205" customWidth="1"/>
    <col min="762" max="762" width="10.44140625" style="205" bestFit="1" customWidth="1"/>
    <col min="763" max="764" width="10.109375" style="205" customWidth="1"/>
    <col min="765" max="765" width="26.6640625" style="205" customWidth="1"/>
    <col min="766" max="766" width="54.33203125" style="205" bestFit="1" customWidth="1"/>
    <col min="767" max="1008" width="9.109375" style="205"/>
    <col min="1009" max="1009" width="8" style="205" customWidth="1"/>
    <col min="1010" max="1010" width="48.44140625" style="205" bestFit="1" customWidth="1"/>
    <col min="1011" max="1011" width="12.6640625" style="205" customWidth="1"/>
    <col min="1012" max="1012" width="9.44140625" style="205" customWidth="1"/>
    <col min="1013" max="1013" width="15.6640625" style="205" customWidth="1"/>
    <col min="1014" max="1014" width="12.33203125" style="205" customWidth="1"/>
    <col min="1015" max="1015" width="9.109375" style="205"/>
    <col min="1016" max="1016" width="16" style="205" customWidth="1"/>
    <col min="1017" max="1017" width="23.44140625" style="205" customWidth="1"/>
    <col min="1018" max="1018" width="10.44140625" style="205" bestFit="1" customWidth="1"/>
    <col min="1019" max="1020" width="10.109375" style="205" customWidth="1"/>
    <col min="1021" max="1021" width="26.6640625" style="205" customWidth="1"/>
    <col min="1022" max="1022" width="54.33203125" style="205" bestFit="1" customWidth="1"/>
    <col min="1023" max="1264" width="9.109375" style="205"/>
    <col min="1265" max="1265" width="8" style="205" customWidth="1"/>
    <col min="1266" max="1266" width="48.44140625" style="205" bestFit="1" customWidth="1"/>
    <col min="1267" max="1267" width="12.6640625" style="205" customWidth="1"/>
    <col min="1268" max="1268" width="9.44140625" style="205" customWidth="1"/>
    <col min="1269" max="1269" width="15.6640625" style="205" customWidth="1"/>
    <col min="1270" max="1270" width="12.33203125" style="205" customWidth="1"/>
    <col min="1271" max="1271" width="9.109375" style="205"/>
    <col min="1272" max="1272" width="16" style="205" customWidth="1"/>
    <col min="1273" max="1273" width="23.44140625" style="205" customWidth="1"/>
    <col min="1274" max="1274" width="10.44140625" style="205" bestFit="1" customWidth="1"/>
    <col min="1275" max="1276" width="10.109375" style="205" customWidth="1"/>
    <col min="1277" max="1277" width="26.6640625" style="205" customWidth="1"/>
    <col min="1278" max="1278" width="54.33203125" style="205" bestFit="1" customWidth="1"/>
    <col min="1279" max="1520" width="9.109375" style="205"/>
    <col min="1521" max="1521" width="8" style="205" customWidth="1"/>
    <col min="1522" max="1522" width="48.44140625" style="205" bestFit="1" customWidth="1"/>
    <col min="1523" max="1523" width="12.6640625" style="205" customWidth="1"/>
    <col min="1524" max="1524" width="9.44140625" style="205" customWidth="1"/>
    <col min="1525" max="1525" width="15.6640625" style="205" customWidth="1"/>
    <col min="1526" max="1526" width="12.33203125" style="205" customWidth="1"/>
    <col min="1527" max="1527" width="9.109375" style="205"/>
    <col min="1528" max="1528" width="16" style="205" customWidth="1"/>
    <col min="1529" max="1529" width="23.44140625" style="205" customWidth="1"/>
    <col min="1530" max="1530" width="10.44140625" style="205" bestFit="1" customWidth="1"/>
    <col min="1531" max="1532" width="10.109375" style="205" customWidth="1"/>
    <col min="1533" max="1533" width="26.6640625" style="205" customWidth="1"/>
    <col min="1534" max="1534" width="54.33203125" style="205" bestFit="1" customWidth="1"/>
    <col min="1535" max="1776" width="9.109375" style="205"/>
    <col min="1777" max="1777" width="8" style="205" customWidth="1"/>
    <col min="1778" max="1778" width="48.44140625" style="205" bestFit="1" customWidth="1"/>
    <col min="1779" max="1779" width="12.6640625" style="205" customWidth="1"/>
    <col min="1780" max="1780" width="9.44140625" style="205" customWidth="1"/>
    <col min="1781" max="1781" width="15.6640625" style="205" customWidth="1"/>
    <col min="1782" max="1782" width="12.33203125" style="205" customWidth="1"/>
    <col min="1783" max="1783" width="9.109375" style="205"/>
    <col min="1784" max="1784" width="16" style="205" customWidth="1"/>
    <col min="1785" max="1785" width="23.44140625" style="205" customWidth="1"/>
    <col min="1786" max="1786" width="10.44140625" style="205" bestFit="1" customWidth="1"/>
    <col min="1787" max="1788" width="10.109375" style="205" customWidth="1"/>
    <col min="1789" max="1789" width="26.6640625" style="205" customWidth="1"/>
    <col min="1790" max="1790" width="54.33203125" style="205" bestFit="1" customWidth="1"/>
    <col min="1791" max="2032" width="9.109375" style="205"/>
    <col min="2033" max="2033" width="8" style="205" customWidth="1"/>
    <col min="2034" max="2034" width="48.44140625" style="205" bestFit="1" customWidth="1"/>
    <col min="2035" max="2035" width="12.6640625" style="205" customWidth="1"/>
    <col min="2036" max="2036" width="9.44140625" style="205" customWidth="1"/>
    <col min="2037" max="2037" width="15.6640625" style="205" customWidth="1"/>
    <col min="2038" max="2038" width="12.33203125" style="205" customWidth="1"/>
    <col min="2039" max="2039" width="9.109375" style="205"/>
    <col min="2040" max="2040" width="16" style="205" customWidth="1"/>
    <col min="2041" max="2041" width="23.44140625" style="205" customWidth="1"/>
    <col min="2042" max="2042" width="10.44140625" style="205" bestFit="1" customWidth="1"/>
    <col min="2043" max="2044" width="10.109375" style="205" customWidth="1"/>
    <col min="2045" max="2045" width="26.6640625" style="205" customWidth="1"/>
    <col min="2046" max="2046" width="54.33203125" style="205" bestFit="1" customWidth="1"/>
    <col min="2047" max="2288" width="9.109375" style="205"/>
    <col min="2289" max="2289" width="8" style="205" customWidth="1"/>
    <col min="2290" max="2290" width="48.44140625" style="205" bestFit="1" customWidth="1"/>
    <col min="2291" max="2291" width="12.6640625" style="205" customWidth="1"/>
    <col min="2292" max="2292" width="9.44140625" style="205" customWidth="1"/>
    <col min="2293" max="2293" width="15.6640625" style="205" customWidth="1"/>
    <col min="2294" max="2294" width="12.33203125" style="205" customWidth="1"/>
    <col min="2295" max="2295" width="9.109375" style="205"/>
    <col min="2296" max="2296" width="16" style="205" customWidth="1"/>
    <col min="2297" max="2297" width="23.44140625" style="205" customWidth="1"/>
    <col min="2298" max="2298" width="10.44140625" style="205" bestFit="1" customWidth="1"/>
    <col min="2299" max="2300" width="10.109375" style="205" customWidth="1"/>
    <col min="2301" max="2301" width="26.6640625" style="205" customWidth="1"/>
    <col min="2302" max="2302" width="54.33203125" style="205" bestFit="1" customWidth="1"/>
    <col min="2303" max="2544" width="9.109375" style="205"/>
    <col min="2545" max="2545" width="8" style="205" customWidth="1"/>
    <col min="2546" max="2546" width="48.44140625" style="205" bestFit="1" customWidth="1"/>
    <col min="2547" max="2547" width="12.6640625" style="205" customWidth="1"/>
    <col min="2548" max="2548" width="9.44140625" style="205" customWidth="1"/>
    <col min="2549" max="2549" width="15.6640625" style="205" customWidth="1"/>
    <col min="2550" max="2550" width="12.33203125" style="205" customWidth="1"/>
    <col min="2551" max="2551" width="9.109375" style="205"/>
    <col min="2552" max="2552" width="16" style="205" customWidth="1"/>
    <col min="2553" max="2553" width="23.44140625" style="205" customWidth="1"/>
    <col min="2554" max="2554" width="10.44140625" style="205" bestFit="1" customWidth="1"/>
    <col min="2555" max="2556" width="10.109375" style="205" customWidth="1"/>
    <col min="2557" max="2557" width="26.6640625" style="205" customWidth="1"/>
    <col min="2558" max="2558" width="54.33203125" style="205" bestFit="1" customWidth="1"/>
    <col min="2559" max="2800" width="9.109375" style="205"/>
    <col min="2801" max="2801" width="8" style="205" customWidth="1"/>
    <col min="2802" max="2802" width="48.44140625" style="205" bestFit="1" customWidth="1"/>
    <col min="2803" max="2803" width="12.6640625" style="205" customWidth="1"/>
    <col min="2804" max="2804" width="9.44140625" style="205" customWidth="1"/>
    <col min="2805" max="2805" width="15.6640625" style="205" customWidth="1"/>
    <col min="2806" max="2806" width="12.33203125" style="205" customWidth="1"/>
    <col min="2807" max="2807" width="9.109375" style="205"/>
    <col min="2808" max="2808" width="16" style="205" customWidth="1"/>
    <col min="2809" max="2809" width="23.44140625" style="205" customWidth="1"/>
    <col min="2810" max="2810" width="10.44140625" style="205" bestFit="1" customWidth="1"/>
    <col min="2811" max="2812" width="10.109375" style="205" customWidth="1"/>
    <col min="2813" max="2813" width="26.6640625" style="205" customWidth="1"/>
    <col min="2814" max="2814" width="54.33203125" style="205" bestFit="1" customWidth="1"/>
    <col min="2815" max="3056" width="9.109375" style="205"/>
    <col min="3057" max="3057" width="8" style="205" customWidth="1"/>
    <col min="3058" max="3058" width="48.44140625" style="205" bestFit="1" customWidth="1"/>
    <col min="3059" max="3059" width="12.6640625" style="205" customWidth="1"/>
    <col min="3060" max="3060" width="9.44140625" style="205" customWidth="1"/>
    <col min="3061" max="3061" width="15.6640625" style="205" customWidth="1"/>
    <col min="3062" max="3062" width="12.33203125" style="205" customWidth="1"/>
    <col min="3063" max="3063" width="9.109375" style="205"/>
    <col min="3064" max="3064" width="16" style="205" customWidth="1"/>
    <col min="3065" max="3065" width="23.44140625" style="205" customWidth="1"/>
    <col min="3066" max="3066" width="10.44140625" style="205" bestFit="1" customWidth="1"/>
    <col min="3067" max="3068" width="10.109375" style="205" customWidth="1"/>
    <col min="3069" max="3069" width="26.6640625" style="205" customWidth="1"/>
    <col min="3070" max="3070" width="54.33203125" style="205" bestFit="1" customWidth="1"/>
    <col min="3071" max="3312" width="9.109375" style="205"/>
    <col min="3313" max="3313" width="8" style="205" customWidth="1"/>
    <col min="3314" max="3314" width="48.44140625" style="205" bestFit="1" customWidth="1"/>
    <col min="3315" max="3315" width="12.6640625" style="205" customWidth="1"/>
    <col min="3316" max="3316" width="9.44140625" style="205" customWidth="1"/>
    <col min="3317" max="3317" width="15.6640625" style="205" customWidth="1"/>
    <col min="3318" max="3318" width="12.33203125" style="205" customWidth="1"/>
    <col min="3319" max="3319" width="9.109375" style="205"/>
    <col min="3320" max="3320" width="16" style="205" customWidth="1"/>
    <col min="3321" max="3321" width="23.44140625" style="205" customWidth="1"/>
    <col min="3322" max="3322" width="10.44140625" style="205" bestFit="1" customWidth="1"/>
    <col min="3323" max="3324" width="10.109375" style="205" customWidth="1"/>
    <col min="3325" max="3325" width="26.6640625" style="205" customWidth="1"/>
    <col min="3326" max="3326" width="54.33203125" style="205" bestFit="1" customWidth="1"/>
    <col min="3327" max="3568" width="9.109375" style="205"/>
    <col min="3569" max="3569" width="8" style="205" customWidth="1"/>
    <col min="3570" max="3570" width="48.44140625" style="205" bestFit="1" customWidth="1"/>
    <col min="3571" max="3571" width="12.6640625" style="205" customWidth="1"/>
    <col min="3572" max="3572" width="9.44140625" style="205" customWidth="1"/>
    <col min="3573" max="3573" width="15.6640625" style="205" customWidth="1"/>
    <col min="3574" max="3574" width="12.33203125" style="205" customWidth="1"/>
    <col min="3575" max="3575" width="9.109375" style="205"/>
    <col min="3576" max="3576" width="16" style="205" customWidth="1"/>
    <col min="3577" max="3577" width="23.44140625" style="205" customWidth="1"/>
    <col min="3578" max="3578" width="10.44140625" style="205" bestFit="1" customWidth="1"/>
    <col min="3579" max="3580" width="10.109375" style="205" customWidth="1"/>
    <col min="3581" max="3581" width="26.6640625" style="205" customWidth="1"/>
    <col min="3582" max="3582" width="54.33203125" style="205" bestFit="1" customWidth="1"/>
    <col min="3583" max="3824" width="9.109375" style="205"/>
    <col min="3825" max="3825" width="8" style="205" customWidth="1"/>
    <col min="3826" max="3826" width="48.44140625" style="205" bestFit="1" customWidth="1"/>
    <col min="3827" max="3827" width="12.6640625" style="205" customWidth="1"/>
    <col min="3828" max="3828" width="9.44140625" style="205" customWidth="1"/>
    <col min="3829" max="3829" width="15.6640625" style="205" customWidth="1"/>
    <col min="3830" max="3830" width="12.33203125" style="205" customWidth="1"/>
    <col min="3831" max="3831" width="9.109375" style="205"/>
    <col min="3832" max="3832" width="16" style="205" customWidth="1"/>
    <col min="3833" max="3833" width="23.44140625" style="205" customWidth="1"/>
    <col min="3834" max="3834" width="10.44140625" style="205" bestFit="1" customWidth="1"/>
    <col min="3835" max="3836" width="10.109375" style="205" customWidth="1"/>
    <col min="3837" max="3837" width="26.6640625" style="205" customWidth="1"/>
    <col min="3838" max="3838" width="54.33203125" style="205" bestFit="1" customWidth="1"/>
    <col min="3839" max="4080" width="9.109375" style="205"/>
    <col min="4081" max="4081" width="8" style="205" customWidth="1"/>
    <col min="4082" max="4082" width="48.44140625" style="205" bestFit="1" customWidth="1"/>
    <col min="4083" max="4083" width="12.6640625" style="205" customWidth="1"/>
    <col min="4084" max="4084" width="9.44140625" style="205" customWidth="1"/>
    <col min="4085" max="4085" width="15.6640625" style="205" customWidth="1"/>
    <col min="4086" max="4086" width="12.33203125" style="205" customWidth="1"/>
    <col min="4087" max="4087" width="9.109375" style="205"/>
    <col min="4088" max="4088" width="16" style="205" customWidth="1"/>
    <col min="4089" max="4089" width="23.44140625" style="205" customWidth="1"/>
    <col min="4090" max="4090" width="10.44140625" style="205" bestFit="1" customWidth="1"/>
    <col min="4091" max="4092" width="10.109375" style="205" customWidth="1"/>
    <col min="4093" max="4093" width="26.6640625" style="205" customWidth="1"/>
    <col min="4094" max="4094" width="54.33203125" style="205" bestFit="1" customWidth="1"/>
    <col min="4095" max="4336" width="9.109375" style="205"/>
    <col min="4337" max="4337" width="8" style="205" customWidth="1"/>
    <col min="4338" max="4338" width="48.44140625" style="205" bestFit="1" customWidth="1"/>
    <col min="4339" max="4339" width="12.6640625" style="205" customWidth="1"/>
    <col min="4340" max="4340" width="9.44140625" style="205" customWidth="1"/>
    <col min="4341" max="4341" width="15.6640625" style="205" customWidth="1"/>
    <col min="4342" max="4342" width="12.33203125" style="205" customWidth="1"/>
    <col min="4343" max="4343" width="9.109375" style="205"/>
    <col min="4344" max="4344" width="16" style="205" customWidth="1"/>
    <col min="4345" max="4345" width="23.44140625" style="205" customWidth="1"/>
    <col min="4346" max="4346" width="10.44140625" style="205" bestFit="1" customWidth="1"/>
    <col min="4347" max="4348" width="10.109375" style="205" customWidth="1"/>
    <col min="4349" max="4349" width="26.6640625" style="205" customWidth="1"/>
    <col min="4350" max="4350" width="54.33203125" style="205" bestFit="1" customWidth="1"/>
    <col min="4351" max="4592" width="9.109375" style="205"/>
    <col min="4593" max="4593" width="8" style="205" customWidth="1"/>
    <col min="4594" max="4594" width="48.44140625" style="205" bestFit="1" customWidth="1"/>
    <col min="4595" max="4595" width="12.6640625" style="205" customWidth="1"/>
    <col min="4596" max="4596" width="9.44140625" style="205" customWidth="1"/>
    <col min="4597" max="4597" width="15.6640625" style="205" customWidth="1"/>
    <col min="4598" max="4598" width="12.33203125" style="205" customWidth="1"/>
    <col min="4599" max="4599" width="9.109375" style="205"/>
    <col min="4600" max="4600" width="16" style="205" customWidth="1"/>
    <col min="4601" max="4601" width="23.44140625" style="205" customWidth="1"/>
    <col min="4602" max="4602" width="10.44140625" style="205" bestFit="1" customWidth="1"/>
    <col min="4603" max="4604" width="10.109375" style="205" customWidth="1"/>
    <col min="4605" max="4605" width="26.6640625" style="205" customWidth="1"/>
    <col min="4606" max="4606" width="54.33203125" style="205" bestFit="1" customWidth="1"/>
    <col min="4607" max="4848" width="9.109375" style="205"/>
    <col min="4849" max="4849" width="8" style="205" customWidth="1"/>
    <col min="4850" max="4850" width="48.44140625" style="205" bestFit="1" customWidth="1"/>
    <col min="4851" max="4851" width="12.6640625" style="205" customWidth="1"/>
    <col min="4852" max="4852" width="9.44140625" style="205" customWidth="1"/>
    <col min="4853" max="4853" width="15.6640625" style="205" customWidth="1"/>
    <col min="4854" max="4854" width="12.33203125" style="205" customWidth="1"/>
    <col min="4855" max="4855" width="9.109375" style="205"/>
    <col min="4856" max="4856" width="16" style="205" customWidth="1"/>
    <col min="4857" max="4857" width="23.44140625" style="205" customWidth="1"/>
    <col min="4858" max="4858" width="10.44140625" style="205" bestFit="1" customWidth="1"/>
    <col min="4859" max="4860" width="10.109375" style="205" customWidth="1"/>
    <col min="4861" max="4861" width="26.6640625" style="205" customWidth="1"/>
    <col min="4862" max="4862" width="54.33203125" style="205" bestFit="1" customWidth="1"/>
    <col min="4863" max="5104" width="9.109375" style="205"/>
    <col min="5105" max="5105" width="8" style="205" customWidth="1"/>
    <col min="5106" max="5106" width="48.44140625" style="205" bestFit="1" customWidth="1"/>
    <col min="5107" max="5107" width="12.6640625" style="205" customWidth="1"/>
    <col min="5108" max="5108" width="9.44140625" style="205" customWidth="1"/>
    <col min="5109" max="5109" width="15.6640625" style="205" customWidth="1"/>
    <col min="5110" max="5110" width="12.33203125" style="205" customWidth="1"/>
    <col min="5111" max="5111" width="9.109375" style="205"/>
    <col min="5112" max="5112" width="16" style="205" customWidth="1"/>
    <col min="5113" max="5113" width="23.44140625" style="205" customWidth="1"/>
    <col min="5114" max="5114" width="10.44140625" style="205" bestFit="1" customWidth="1"/>
    <col min="5115" max="5116" width="10.109375" style="205" customWidth="1"/>
    <col min="5117" max="5117" width="26.6640625" style="205" customWidth="1"/>
    <col min="5118" max="5118" width="54.33203125" style="205" bestFit="1" customWidth="1"/>
    <col min="5119" max="5360" width="9.109375" style="205"/>
    <col min="5361" max="5361" width="8" style="205" customWidth="1"/>
    <col min="5362" max="5362" width="48.44140625" style="205" bestFit="1" customWidth="1"/>
    <col min="5363" max="5363" width="12.6640625" style="205" customWidth="1"/>
    <col min="5364" max="5364" width="9.44140625" style="205" customWidth="1"/>
    <col min="5365" max="5365" width="15.6640625" style="205" customWidth="1"/>
    <col min="5366" max="5366" width="12.33203125" style="205" customWidth="1"/>
    <col min="5367" max="5367" width="9.109375" style="205"/>
    <col min="5368" max="5368" width="16" style="205" customWidth="1"/>
    <col min="5369" max="5369" width="23.44140625" style="205" customWidth="1"/>
    <col min="5370" max="5370" width="10.44140625" style="205" bestFit="1" customWidth="1"/>
    <col min="5371" max="5372" width="10.109375" style="205" customWidth="1"/>
    <col min="5373" max="5373" width="26.6640625" style="205" customWidth="1"/>
    <col min="5374" max="5374" width="54.33203125" style="205" bestFit="1" customWidth="1"/>
    <col min="5375" max="5616" width="9.109375" style="205"/>
    <col min="5617" max="5617" width="8" style="205" customWidth="1"/>
    <col min="5618" max="5618" width="48.44140625" style="205" bestFit="1" customWidth="1"/>
    <col min="5619" max="5619" width="12.6640625" style="205" customWidth="1"/>
    <col min="5620" max="5620" width="9.44140625" style="205" customWidth="1"/>
    <col min="5621" max="5621" width="15.6640625" style="205" customWidth="1"/>
    <col min="5622" max="5622" width="12.33203125" style="205" customWidth="1"/>
    <col min="5623" max="5623" width="9.109375" style="205"/>
    <col min="5624" max="5624" width="16" style="205" customWidth="1"/>
    <col min="5625" max="5625" width="23.44140625" style="205" customWidth="1"/>
    <col min="5626" max="5626" width="10.44140625" style="205" bestFit="1" customWidth="1"/>
    <col min="5627" max="5628" width="10.109375" style="205" customWidth="1"/>
    <col min="5629" max="5629" width="26.6640625" style="205" customWidth="1"/>
    <col min="5630" max="5630" width="54.33203125" style="205" bestFit="1" customWidth="1"/>
    <col min="5631" max="5872" width="9.109375" style="205"/>
    <col min="5873" max="5873" width="8" style="205" customWidth="1"/>
    <col min="5874" max="5874" width="48.44140625" style="205" bestFit="1" customWidth="1"/>
    <col min="5875" max="5875" width="12.6640625" style="205" customWidth="1"/>
    <col min="5876" max="5876" width="9.44140625" style="205" customWidth="1"/>
    <col min="5877" max="5877" width="15.6640625" style="205" customWidth="1"/>
    <col min="5878" max="5878" width="12.33203125" style="205" customWidth="1"/>
    <col min="5879" max="5879" width="9.109375" style="205"/>
    <col min="5880" max="5880" width="16" style="205" customWidth="1"/>
    <col min="5881" max="5881" width="23.44140625" style="205" customWidth="1"/>
    <col min="5882" max="5882" width="10.44140625" style="205" bestFit="1" customWidth="1"/>
    <col min="5883" max="5884" width="10.109375" style="205" customWidth="1"/>
    <col min="5885" max="5885" width="26.6640625" style="205" customWidth="1"/>
    <col min="5886" max="5886" width="54.33203125" style="205" bestFit="1" customWidth="1"/>
    <col min="5887" max="6128" width="9.109375" style="205"/>
    <col min="6129" max="6129" width="8" style="205" customWidth="1"/>
    <col min="6130" max="6130" width="48.44140625" style="205" bestFit="1" customWidth="1"/>
    <col min="6131" max="6131" width="12.6640625" style="205" customWidth="1"/>
    <col min="6132" max="6132" width="9.44140625" style="205" customWidth="1"/>
    <col min="6133" max="6133" width="15.6640625" style="205" customWidth="1"/>
    <col min="6134" max="6134" width="12.33203125" style="205" customWidth="1"/>
    <col min="6135" max="6135" width="9.109375" style="205"/>
    <col min="6136" max="6136" width="16" style="205" customWidth="1"/>
    <col min="6137" max="6137" width="23.44140625" style="205" customWidth="1"/>
    <col min="6138" max="6138" width="10.44140625" style="205" bestFit="1" customWidth="1"/>
    <col min="6139" max="6140" width="10.109375" style="205" customWidth="1"/>
    <col min="6141" max="6141" width="26.6640625" style="205" customWidth="1"/>
    <col min="6142" max="6142" width="54.33203125" style="205" bestFit="1" customWidth="1"/>
    <col min="6143" max="6384" width="9.109375" style="205"/>
    <col min="6385" max="6385" width="8" style="205" customWidth="1"/>
    <col min="6386" max="6386" width="48.44140625" style="205" bestFit="1" customWidth="1"/>
    <col min="6387" max="6387" width="12.6640625" style="205" customWidth="1"/>
    <col min="6388" max="6388" width="9.44140625" style="205" customWidth="1"/>
    <col min="6389" max="6389" width="15.6640625" style="205" customWidth="1"/>
    <col min="6390" max="6390" width="12.33203125" style="205" customWidth="1"/>
    <col min="6391" max="6391" width="9.109375" style="205"/>
    <col min="6392" max="6392" width="16" style="205" customWidth="1"/>
    <col min="6393" max="6393" width="23.44140625" style="205" customWidth="1"/>
    <col min="6394" max="6394" width="10.44140625" style="205" bestFit="1" customWidth="1"/>
    <col min="6395" max="6396" width="10.109375" style="205" customWidth="1"/>
    <col min="6397" max="6397" width="26.6640625" style="205" customWidth="1"/>
    <col min="6398" max="6398" width="54.33203125" style="205" bestFit="1" customWidth="1"/>
    <col min="6399" max="6640" width="9.109375" style="205"/>
    <col min="6641" max="6641" width="8" style="205" customWidth="1"/>
    <col min="6642" max="6642" width="48.44140625" style="205" bestFit="1" customWidth="1"/>
    <col min="6643" max="6643" width="12.6640625" style="205" customWidth="1"/>
    <col min="6644" max="6644" width="9.44140625" style="205" customWidth="1"/>
    <col min="6645" max="6645" width="15.6640625" style="205" customWidth="1"/>
    <col min="6646" max="6646" width="12.33203125" style="205" customWidth="1"/>
    <col min="6647" max="6647" width="9.109375" style="205"/>
    <col min="6648" max="6648" width="16" style="205" customWidth="1"/>
    <col min="6649" max="6649" width="23.44140625" style="205" customWidth="1"/>
    <col min="6650" max="6650" width="10.44140625" style="205" bestFit="1" customWidth="1"/>
    <col min="6651" max="6652" width="10.109375" style="205" customWidth="1"/>
    <col min="6653" max="6653" width="26.6640625" style="205" customWidth="1"/>
    <col min="6654" max="6654" width="54.33203125" style="205" bestFit="1" customWidth="1"/>
    <col min="6655" max="6896" width="9.109375" style="205"/>
    <col min="6897" max="6897" width="8" style="205" customWidth="1"/>
    <col min="6898" max="6898" width="48.44140625" style="205" bestFit="1" customWidth="1"/>
    <col min="6899" max="6899" width="12.6640625" style="205" customWidth="1"/>
    <col min="6900" max="6900" width="9.44140625" style="205" customWidth="1"/>
    <col min="6901" max="6901" width="15.6640625" style="205" customWidth="1"/>
    <col min="6902" max="6902" width="12.33203125" style="205" customWidth="1"/>
    <col min="6903" max="6903" width="9.109375" style="205"/>
    <col min="6904" max="6904" width="16" style="205" customWidth="1"/>
    <col min="6905" max="6905" width="23.44140625" style="205" customWidth="1"/>
    <col min="6906" max="6906" width="10.44140625" style="205" bestFit="1" customWidth="1"/>
    <col min="6907" max="6908" width="10.109375" style="205" customWidth="1"/>
    <col min="6909" max="6909" width="26.6640625" style="205" customWidth="1"/>
    <col min="6910" max="6910" width="54.33203125" style="205" bestFit="1" customWidth="1"/>
    <col min="6911" max="7152" width="9.109375" style="205"/>
    <col min="7153" max="7153" width="8" style="205" customWidth="1"/>
    <col min="7154" max="7154" width="48.44140625" style="205" bestFit="1" customWidth="1"/>
    <col min="7155" max="7155" width="12.6640625" style="205" customWidth="1"/>
    <col min="7156" max="7156" width="9.44140625" style="205" customWidth="1"/>
    <col min="7157" max="7157" width="15.6640625" style="205" customWidth="1"/>
    <col min="7158" max="7158" width="12.33203125" style="205" customWidth="1"/>
    <col min="7159" max="7159" width="9.109375" style="205"/>
    <col min="7160" max="7160" width="16" style="205" customWidth="1"/>
    <col min="7161" max="7161" width="23.44140625" style="205" customWidth="1"/>
    <col min="7162" max="7162" width="10.44140625" style="205" bestFit="1" customWidth="1"/>
    <col min="7163" max="7164" width="10.109375" style="205" customWidth="1"/>
    <col min="7165" max="7165" width="26.6640625" style="205" customWidth="1"/>
    <col min="7166" max="7166" width="54.33203125" style="205" bestFit="1" customWidth="1"/>
    <col min="7167" max="7408" width="9.109375" style="205"/>
    <col min="7409" max="7409" width="8" style="205" customWidth="1"/>
    <col min="7410" max="7410" width="48.44140625" style="205" bestFit="1" customWidth="1"/>
    <col min="7411" max="7411" width="12.6640625" style="205" customWidth="1"/>
    <col min="7412" max="7412" width="9.44140625" style="205" customWidth="1"/>
    <col min="7413" max="7413" width="15.6640625" style="205" customWidth="1"/>
    <col min="7414" max="7414" width="12.33203125" style="205" customWidth="1"/>
    <col min="7415" max="7415" width="9.109375" style="205"/>
    <col min="7416" max="7416" width="16" style="205" customWidth="1"/>
    <col min="7417" max="7417" width="23.44140625" style="205" customWidth="1"/>
    <col min="7418" max="7418" width="10.44140625" style="205" bestFit="1" customWidth="1"/>
    <col min="7419" max="7420" width="10.109375" style="205" customWidth="1"/>
    <col min="7421" max="7421" width="26.6640625" style="205" customWidth="1"/>
    <col min="7422" max="7422" width="54.33203125" style="205" bestFit="1" customWidth="1"/>
    <col min="7423" max="7664" width="9.109375" style="205"/>
    <col min="7665" max="7665" width="8" style="205" customWidth="1"/>
    <col min="7666" max="7666" width="48.44140625" style="205" bestFit="1" customWidth="1"/>
    <col min="7667" max="7667" width="12.6640625" style="205" customWidth="1"/>
    <col min="7668" max="7668" width="9.44140625" style="205" customWidth="1"/>
    <col min="7669" max="7669" width="15.6640625" style="205" customWidth="1"/>
    <col min="7670" max="7670" width="12.33203125" style="205" customWidth="1"/>
    <col min="7671" max="7671" width="9.109375" style="205"/>
    <col min="7672" max="7672" width="16" style="205" customWidth="1"/>
    <col min="7673" max="7673" width="23.44140625" style="205" customWidth="1"/>
    <col min="7674" max="7674" width="10.44140625" style="205" bestFit="1" customWidth="1"/>
    <col min="7675" max="7676" width="10.109375" style="205" customWidth="1"/>
    <col min="7677" max="7677" width="26.6640625" style="205" customWidth="1"/>
    <col min="7678" max="7678" width="54.33203125" style="205" bestFit="1" customWidth="1"/>
    <col min="7679" max="7920" width="9.109375" style="205"/>
    <col min="7921" max="7921" width="8" style="205" customWidth="1"/>
    <col min="7922" max="7922" width="48.44140625" style="205" bestFit="1" customWidth="1"/>
    <col min="7923" max="7923" width="12.6640625" style="205" customWidth="1"/>
    <col min="7924" max="7924" width="9.44140625" style="205" customWidth="1"/>
    <col min="7925" max="7925" width="15.6640625" style="205" customWidth="1"/>
    <col min="7926" max="7926" width="12.33203125" style="205" customWidth="1"/>
    <col min="7927" max="7927" width="9.109375" style="205"/>
    <col min="7928" max="7928" width="16" style="205" customWidth="1"/>
    <col min="7929" max="7929" width="23.44140625" style="205" customWidth="1"/>
    <col min="7930" max="7930" width="10.44140625" style="205" bestFit="1" customWidth="1"/>
    <col min="7931" max="7932" width="10.109375" style="205" customWidth="1"/>
    <col min="7933" max="7933" width="26.6640625" style="205" customWidth="1"/>
    <col min="7934" max="7934" width="54.33203125" style="205" bestFit="1" customWidth="1"/>
    <col min="7935" max="8176" width="9.109375" style="205"/>
    <col min="8177" max="8177" width="8" style="205" customWidth="1"/>
    <col min="8178" max="8178" width="48.44140625" style="205" bestFit="1" customWidth="1"/>
    <col min="8179" max="8179" width="12.6640625" style="205" customWidth="1"/>
    <col min="8180" max="8180" width="9.44140625" style="205" customWidth="1"/>
    <col min="8181" max="8181" width="15.6640625" style="205" customWidth="1"/>
    <col min="8182" max="8182" width="12.33203125" style="205" customWidth="1"/>
    <col min="8183" max="8183" width="9.109375" style="205"/>
    <col min="8184" max="8184" width="16" style="205" customWidth="1"/>
    <col min="8185" max="8185" width="23.44140625" style="205" customWidth="1"/>
    <col min="8186" max="8186" width="10.44140625" style="205" bestFit="1" customWidth="1"/>
    <col min="8187" max="8188" width="10.109375" style="205" customWidth="1"/>
    <col min="8189" max="8189" width="26.6640625" style="205" customWidth="1"/>
    <col min="8190" max="8190" width="54.33203125" style="205" bestFit="1" customWidth="1"/>
    <col min="8191" max="8432" width="9.109375" style="205"/>
    <col min="8433" max="8433" width="8" style="205" customWidth="1"/>
    <col min="8434" max="8434" width="48.44140625" style="205" bestFit="1" customWidth="1"/>
    <col min="8435" max="8435" width="12.6640625" style="205" customWidth="1"/>
    <col min="8436" max="8436" width="9.44140625" style="205" customWidth="1"/>
    <col min="8437" max="8437" width="15.6640625" style="205" customWidth="1"/>
    <col min="8438" max="8438" width="12.33203125" style="205" customWidth="1"/>
    <col min="8439" max="8439" width="9.109375" style="205"/>
    <col min="8440" max="8440" width="16" style="205" customWidth="1"/>
    <col min="8441" max="8441" width="23.44140625" style="205" customWidth="1"/>
    <col min="8442" max="8442" width="10.44140625" style="205" bestFit="1" customWidth="1"/>
    <col min="8443" max="8444" width="10.109375" style="205" customWidth="1"/>
    <col min="8445" max="8445" width="26.6640625" style="205" customWidth="1"/>
    <col min="8446" max="8446" width="54.33203125" style="205" bestFit="1" customWidth="1"/>
    <col min="8447" max="8688" width="9.109375" style="205"/>
    <col min="8689" max="8689" width="8" style="205" customWidth="1"/>
    <col min="8690" max="8690" width="48.44140625" style="205" bestFit="1" customWidth="1"/>
    <col min="8691" max="8691" width="12.6640625" style="205" customWidth="1"/>
    <col min="8692" max="8692" width="9.44140625" style="205" customWidth="1"/>
    <col min="8693" max="8693" width="15.6640625" style="205" customWidth="1"/>
    <col min="8694" max="8694" width="12.33203125" style="205" customWidth="1"/>
    <col min="8695" max="8695" width="9.109375" style="205"/>
    <col min="8696" max="8696" width="16" style="205" customWidth="1"/>
    <col min="8697" max="8697" width="23.44140625" style="205" customWidth="1"/>
    <col min="8698" max="8698" width="10.44140625" style="205" bestFit="1" customWidth="1"/>
    <col min="8699" max="8700" width="10.109375" style="205" customWidth="1"/>
    <col min="8701" max="8701" width="26.6640625" style="205" customWidth="1"/>
    <col min="8702" max="8702" width="54.33203125" style="205" bestFit="1" customWidth="1"/>
    <col min="8703" max="8944" width="9.109375" style="205"/>
    <col min="8945" max="8945" width="8" style="205" customWidth="1"/>
    <col min="8946" max="8946" width="48.44140625" style="205" bestFit="1" customWidth="1"/>
    <col min="8947" max="8947" width="12.6640625" style="205" customWidth="1"/>
    <col min="8948" max="8948" width="9.44140625" style="205" customWidth="1"/>
    <col min="8949" max="8949" width="15.6640625" style="205" customWidth="1"/>
    <col min="8950" max="8950" width="12.33203125" style="205" customWidth="1"/>
    <col min="8951" max="8951" width="9.109375" style="205"/>
    <col min="8952" max="8952" width="16" style="205" customWidth="1"/>
    <col min="8953" max="8953" width="23.44140625" style="205" customWidth="1"/>
    <col min="8954" max="8954" width="10.44140625" style="205" bestFit="1" customWidth="1"/>
    <col min="8955" max="8956" width="10.109375" style="205" customWidth="1"/>
    <col min="8957" max="8957" width="26.6640625" style="205" customWidth="1"/>
    <col min="8958" max="8958" width="54.33203125" style="205" bestFit="1" customWidth="1"/>
    <col min="8959" max="9200" width="9.109375" style="205"/>
    <col min="9201" max="9201" width="8" style="205" customWidth="1"/>
    <col min="9202" max="9202" width="48.44140625" style="205" bestFit="1" customWidth="1"/>
    <col min="9203" max="9203" width="12.6640625" style="205" customWidth="1"/>
    <col min="9204" max="9204" width="9.44140625" style="205" customWidth="1"/>
    <col min="9205" max="9205" width="15.6640625" style="205" customWidth="1"/>
    <col min="9206" max="9206" width="12.33203125" style="205" customWidth="1"/>
    <col min="9207" max="9207" width="9.109375" style="205"/>
    <col min="9208" max="9208" width="16" style="205" customWidth="1"/>
    <col min="9209" max="9209" width="23.44140625" style="205" customWidth="1"/>
    <col min="9210" max="9210" width="10.44140625" style="205" bestFit="1" customWidth="1"/>
    <col min="9211" max="9212" width="10.109375" style="205" customWidth="1"/>
    <col min="9213" max="9213" width="26.6640625" style="205" customWidth="1"/>
    <col min="9214" max="9214" width="54.33203125" style="205" bestFit="1" customWidth="1"/>
    <col min="9215" max="9456" width="9.109375" style="205"/>
    <col min="9457" max="9457" width="8" style="205" customWidth="1"/>
    <col min="9458" max="9458" width="48.44140625" style="205" bestFit="1" customWidth="1"/>
    <col min="9459" max="9459" width="12.6640625" style="205" customWidth="1"/>
    <col min="9460" max="9460" width="9.44140625" style="205" customWidth="1"/>
    <col min="9461" max="9461" width="15.6640625" style="205" customWidth="1"/>
    <col min="9462" max="9462" width="12.33203125" style="205" customWidth="1"/>
    <col min="9463" max="9463" width="9.109375" style="205"/>
    <col min="9464" max="9464" width="16" style="205" customWidth="1"/>
    <col min="9465" max="9465" width="23.44140625" style="205" customWidth="1"/>
    <col min="9466" max="9466" width="10.44140625" style="205" bestFit="1" customWidth="1"/>
    <col min="9467" max="9468" width="10.109375" style="205" customWidth="1"/>
    <col min="9469" max="9469" width="26.6640625" style="205" customWidth="1"/>
    <col min="9470" max="9470" width="54.33203125" style="205" bestFit="1" customWidth="1"/>
    <col min="9471" max="9712" width="9.109375" style="205"/>
    <col min="9713" max="9713" width="8" style="205" customWidth="1"/>
    <col min="9714" max="9714" width="48.44140625" style="205" bestFit="1" customWidth="1"/>
    <col min="9715" max="9715" width="12.6640625" style="205" customWidth="1"/>
    <col min="9716" max="9716" width="9.44140625" style="205" customWidth="1"/>
    <col min="9717" max="9717" width="15.6640625" style="205" customWidth="1"/>
    <col min="9718" max="9718" width="12.33203125" style="205" customWidth="1"/>
    <col min="9719" max="9719" width="9.109375" style="205"/>
    <col min="9720" max="9720" width="16" style="205" customWidth="1"/>
    <col min="9721" max="9721" width="23.44140625" style="205" customWidth="1"/>
    <col min="9722" max="9722" width="10.44140625" style="205" bestFit="1" customWidth="1"/>
    <col min="9723" max="9724" width="10.109375" style="205" customWidth="1"/>
    <col min="9725" max="9725" width="26.6640625" style="205" customWidth="1"/>
    <col min="9726" max="9726" width="54.33203125" style="205" bestFit="1" customWidth="1"/>
    <col min="9727" max="9968" width="9.109375" style="205"/>
    <col min="9969" max="9969" width="8" style="205" customWidth="1"/>
    <col min="9970" max="9970" width="48.44140625" style="205" bestFit="1" customWidth="1"/>
    <col min="9971" max="9971" width="12.6640625" style="205" customWidth="1"/>
    <col min="9972" max="9972" width="9.44140625" style="205" customWidth="1"/>
    <col min="9973" max="9973" width="15.6640625" style="205" customWidth="1"/>
    <col min="9974" max="9974" width="12.33203125" style="205" customWidth="1"/>
    <col min="9975" max="9975" width="9.109375" style="205"/>
    <col min="9976" max="9976" width="16" style="205" customWidth="1"/>
    <col min="9977" max="9977" width="23.44140625" style="205" customWidth="1"/>
    <col min="9978" max="9978" width="10.44140625" style="205" bestFit="1" customWidth="1"/>
    <col min="9979" max="9980" width="10.109375" style="205" customWidth="1"/>
    <col min="9981" max="9981" width="26.6640625" style="205" customWidth="1"/>
    <col min="9982" max="9982" width="54.33203125" style="205" bestFit="1" customWidth="1"/>
    <col min="9983" max="10224" width="9.109375" style="205"/>
    <col min="10225" max="10225" width="8" style="205" customWidth="1"/>
    <col min="10226" max="10226" width="48.44140625" style="205" bestFit="1" customWidth="1"/>
    <col min="10227" max="10227" width="12.6640625" style="205" customWidth="1"/>
    <col min="10228" max="10228" width="9.44140625" style="205" customWidth="1"/>
    <col min="10229" max="10229" width="15.6640625" style="205" customWidth="1"/>
    <col min="10230" max="10230" width="12.33203125" style="205" customWidth="1"/>
    <col min="10231" max="10231" width="9.109375" style="205"/>
    <col min="10232" max="10232" width="16" style="205" customWidth="1"/>
    <col min="10233" max="10233" width="23.44140625" style="205" customWidth="1"/>
    <col min="10234" max="10234" width="10.44140625" style="205" bestFit="1" customWidth="1"/>
    <col min="10235" max="10236" width="10.109375" style="205" customWidth="1"/>
    <col min="10237" max="10237" width="26.6640625" style="205" customWidth="1"/>
    <col min="10238" max="10238" width="54.33203125" style="205" bestFit="1" customWidth="1"/>
    <col min="10239" max="10480" width="9.109375" style="205"/>
    <col min="10481" max="10481" width="8" style="205" customWidth="1"/>
    <col min="10482" max="10482" width="48.44140625" style="205" bestFit="1" customWidth="1"/>
    <col min="10483" max="10483" width="12.6640625" style="205" customWidth="1"/>
    <col min="10484" max="10484" width="9.44140625" style="205" customWidth="1"/>
    <col min="10485" max="10485" width="15.6640625" style="205" customWidth="1"/>
    <col min="10486" max="10486" width="12.33203125" style="205" customWidth="1"/>
    <col min="10487" max="10487" width="9.109375" style="205"/>
    <col min="10488" max="10488" width="16" style="205" customWidth="1"/>
    <col min="10489" max="10489" width="23.44140625" style="205" customWidth="1"/>
    <col min="10490" max="10490" width="10.44140625" style="205" bestFit="1" customWidth="1"/>
    <col min="10491" max="10492" width="10.109375" style="205" customWidth="1"/>
    <col min="10493" max="10493" width="26.6640625" style="205" customWidth="1"/>
    <col min="10494" max="10494" width="54.33203125" style="205" bestFit="1" customWidth="1"/>
    <col min="10495" max="10736" width="9.109375" style="205"/>
    <col min="10737" max="10737" width="8" style="205" customWidth="1"/>
    <col min="10738" max="10738" width="48.44140625" style="205" bestFit="1" customWidth="1"/>
    <col min="10739" max="10739" width="12.6640625" style="205" customWidth="1"/>
    <col min="10740" max="10740" width="9.44140625" style="205" customWidth="1"/>
    <col min="10741" max="10741" width="15.6640625" style="205" customWidth="1"/>
    <col min="10742" max="10742" width="12.33203125" style="205" customWidth="1"/>
    <col min="10743" max="10743" width="9.109375" style="205"/>
    <col min="10744" max="10744" width="16" style="205" customWidth="1"/>
    <col min="10745" max="10745" width="23.44140625" style="205" customWidth="1"/>
    <col min="10746" max="10746" width="10.44140625" style="205" bestFit="1" customWidth="1"/>
    <col min="10747" max="10748" width="10.109375" style="205" customWidth="1"/>
    <col min="10749" max="10749" width="26.6640625" style="205" customWidth="1"/>
    <col min="10750" max="10750" width="54.33203125" style="205" bestFit="1" customWidth="1"/>
    <col min="10751" max="10992" width="9.109375" style="205"/>
    <col min="10993" max="10993" width="8" style="205" customWidth="1"/>
    <col min="10994" max="10994" width="48.44140625" style="205" bestFit="1" customWidth="1"/>
    <col min="10995" max="10995" width="12.6640625" style="205" customWidth="1"/>
    <col min="10996" max="10996" width="9.44140625" style="205" customWidth="1"/>
    <col min="10997" max="10997" width="15.6640625" style="205" customWidth="1"/>
    <col min="10998" max="10998" width="12.33203125" style="205" customWidth="1"/>
    <col min="10999" max="10999" width="9.109375" style="205"/>
    <col min="11000" max="11000" width="16" style="205" customWidth="1"/>
    <col min="11001" max="11001" width="23.44140625" style="205" customWidth="1"/>
    <col min="11002" max="11002" width="10.44140625" style="205" bestFit="1" customWidth="1"/>
    <col min="11003" max="11004" width="10.109375" style="205" customWidth="1"/>
    <col min="11005" max="11005" width="26.6640625" style="205" customWidth="1"/>
    <col min="11006" max="11006" width="54.33203125" style="205" bestFit="1" customWidth="1"/>
    <col min="11007" max="11248" width="9.109375" style="205"/>
    <col min="11249" max="11249" width="8" style="205" customWidth="1"/>
    <col min="11250" max="11250" width="48.44140625" style="205" bestFit="1" customWidth="1"/>
    <col min="11251" max="11251" width="12.6640625" style="205" customWidth="1"/>
    <col min="11252" max="11252" width="9.44140625" style="205" customWidth="1"/>
    <col min="11253" max="11253" width="15.6640625" style="205" customWidth="1"/>
    <col min="11254" max="11254" width="12.33203125" style="205" customWidth="1"/>
    <col min="11255" max="11255" width="9.109375" style="205"/>
    <col min="11256" max="11256" width="16" style="205" customWidth="1"/>
    <col min="11257" max="11257" width="23.44140625" style="205" customWidth="1"/>
    <col min="11258" max="11258" width="10.44140625" style="205" bestFit="1" customWidth="1"/>
    <col min="11259" max="11260" width="10.109375" style="205" customWidth="1"/>
    <col min="11261" max="11261" width="26.6640625" style="205" customWidth="1"/>
    <col min="11262" max="11262" width="54.33203125" style="205" bestFit="1" customWidth="1"/>
    <col min="11263" max="11504" width="9.109375" style="205"/>
    <col min="11505" max="11505" width="8" style="205" customWidth="1"/>
    <col min="11506" max="11506" width="48.44140625" style="205" bestFit="1" customWidth="1"/>
    <col min="11507" max="11507" width="12.6640625" style="205" customWidth="1"/>
    <col min="11508" max="11508" width="9.44140625" style="205" customWidth="1"/>
    <col min="11509" max="11509" width="15.6640625" style="205" customWidth="1"/>
    <col min="11510" max="11510" width="12.33203125" style="205" customWidth="1"/>
    <col min="11511" max="11511" width="9.109375" style="205"/>
    <col min="11512" max="11512" width="16" style="205" customWidth="1"/>
    <col min="11513" max="11513" width="23.44140625" style="205" customWidth="1"/>
    <col min="11514" max="11514" width="10.44140625" style="205" bestFit="1" customWidth="1"/>
    <col min="11515" max="11516" width="10.109375" style="205" customWidth="1"/>
    <col min="11517" max="11517" width="26.6640625" style="205" customWidth="1"/>
    <col min="11518" max="11518" width="54.33203125" style="205" bestFit="1" customWidth="1"/>
    <col min="11519" max="11760" width="9.109375" style="205"/>
    <col min="11761" max="11761" width="8" style="205" customWidth="1"/>
    <col min="11762" max="11762" width="48.44140625" style="205" bestFit="1" customWidth="1"/>
    <col min="11763" max="11763" width="12.6640625" style="205" customWidth="1"/>
    <col min="11764" max="11764" width="9.44140625" style="205" customWidth="1"/>
    <col min="11765" max="11765" width="15.6640625" style="205" customWidth="1"/>
    <col min="11766" max="11766" width="12.33203125" style="205" customWidth="1"/>
    <col min="11767" max="11767" width="9.109375" style="205"/>
    <col min="11768" max="11768" width="16" style="205" customWidth="1"/>
    <col min="11769" max="11769" width="23.44140625" style="205" customWidth="1"/>
    <col min="11770" max="11770" width="10.44140625" style="205" bestFit="1" customWidth="1"/>
    <col min="11771" max="11772" width="10.109375" style="205" customWidth="1"/>
    <col min="11773" max="11773" width="26.6640625" style="205" customWidth="1"/>
    <col min="11774" max="11774" width="54.33203125" style="205" bestFit="1" customWidth="1"/>
    <col min="11775" max="12016" width="9.109375" style="205"/>
    <col min="12017" max="12017" width="8" style="205" customWidth="1"/>
    <col min="12018" max="12018" width="48.44140625" style="205" bestFit="1" customWidth="1"/>
    <col min="12019" max="12019" width="12.6640625" style="205" customWidth="1"/>
    <col min="12020" max="12020" width="9.44140625" style="205" customWidth="1"/>
    <col min="12021" max="12021" width="15.6640625" style="205" customWidth="1"/>
    <col min="12022" max="12022" width="12.33203125" style="205" customWidth="1"/>
    <col min="12023" max="12023" width="9.109375" style="205"/>
    <col min="12024" max="12024" width="16" style="205" customWidth="1"/>
    <col min="12025" max="12025" width="23.44140625" style="205" customWidth="1"/>
    <col min="12026" max="12026" width="10.44140625" style="205" bestFit="1" customWidth="1"/>
    <col min="12027" max="12028" width="10.109375" style="205" customWidth="1"/>
    <col min="12029" max="12029" width="26.6640625" style="205" customWidth="1"/>
    <col min="12030" max="12030" width="54.33203125" style="205" bestFit="1" customWidth="1"/>
    <col min="12031" max="12272" width="9.109375" style="205"/>
    <col min="12273" max="12273" width="8" style="205" customWidth="1"/>
    <col min="12274" max="12274" width="48.44140625" style="205" bestFit="1" customWidth="1"/>
    <col min="12275" max="12275" width="12.6640625" style="205" customWidth="1"/>
    <col min="12276" max="12276" width="9.44140625" style="205" customWidth="1"/>
    <col min="12277" max="12277" width="15.6640625" style="205" customWidth="1"/>
    <col min="12278" max="12278" width="12.33203125" style="205" customWidth="1"/>
    <col min="12279" max="12279" width="9.109375" style="205"/>
    <col min="12280" max="12280" width="16" style="205" customWidth="1"/>
    <col min="12281" max="12281" width="23.44140625" style="205" customWidth="1"/>
    <col min="12282" max="12282" width="10.44140625" style="205" bestFit="1" customWidth="1"/>
    <col min="12283" max="12284" width="10.109375" style="205" customWidth="1"/>
    <col min="12285" max="12285" width="26.6640625" style="205" customWidth="1"/>
    <col min="12286" max="12286" width="54.33203125" style="205" bestFit="1" customWidth="1"/>
    <col min="12287" max="12528" width="9.109375" style="205"/>
    <col min="12529" max="12529" width="8" style="205" customWidth="1"/>
    <col min="12530" max="12530" width="48.44140625" style="205" bestFit="1" customWidth="1"/>
    <col min="12531" max="12531" width="12.6640625" style="205" customWidth="1"/>
    <col min="12532" max="12532" width="9.44140625" style="205" customWidth="1"/>
    <col min="12533" max="12533" width="15.6640625" style="205" customWidth="1"/>
    <col min="12534" max="12534" width="12.33203125" style="205" customWidth="1"/>
    <col min="12535" max="12535" width="9.109375" style="205"/>
    <col min="12536" max="12536" width="16" style="205" customWidth="1"/>
    <col min="12537" max="12537" width="23.44140625" style="205" customWidth="1"/>
    <col min="12538" max="12538" width="10.44140625" style="205" bestFit="1" customWidth="1"/>
    <col min="12539" max="12540" width="10.109375" style="205" customWidth="1"/>
    <col min="12541" max="12541" width="26.6640625" style="205" customWidth="1"/>
    <col min="12542" max="12542" width="54.33203125" style="205" bestFit="1" customWidth="1"/>
    <col min="12543" max="12784" width="9.109375" style="205"/>
    <col min="12785" max="12785" width="8" style="205" customWidth="1"/>
    <col min="12786" max="12786" width="48.44140625" style="205" bestFit="1" customWidth="1"/>
    <col min="12787" max="12787" width="12.6640625" style="205" customWidth="1"/>
    <col min="12788" max="12788" width="9.44140625" style="205" customWidth="1"/>
    <col min="12789" max="12789" width="15.6640625" style="205" customWidth="1"/>
    <col min="12790" max="12790" width="12.33203125" style="205" customWidth="1"/>
    <col min="12791" max="12791" width="9.109375" style="205"/>
    <col min="12792" max="12792" width="16" style="205" customWidth="1"/>
    <col min="12793" max="12793" width="23.44140625" style="205" customWidth="1"/>
    <col min="12794" max="12794" width="10.44140625" style="205" bestFit="1" customWidth="1"/>
    <col min="12795" max="12796" width="10.109375" style="205" customWidth="1"/>
    <col min="12797" max="12797" width="26.6640625" style="205" customWidth="1"/>
    <col min="12798" max="12798" width="54.33203125" style="205" bestFit="1" customWidth="1"/>
    <col min="12799" max="13040" width="9.109375" style="205"/>
    <col min="13041" max="13041" width="8" style="205" customWidth="1"/>
    <col min="13042" max="13042" width="48.44140625" style="205" bestFit="1" customWidth="1"/>
    <col min="13043" max="13043" width="12.6640625" style="205" customWidth="1"/>
    <col min="13044" max="13044" width="9.44140625" style="205" customWidth="1"/>
    <col min="13045" max="13045" width="15.6640625" style="205" customWidth="1"/>
    <col min="13046" max="13046" width="12.33203125" style="205" customWidth="1"/>
    <col min="13047" max="13047" width="9.109375" style="205"/>
    <col min="13048" max="13048" width="16" style="205" customWidth="1"/>
    <col min="13049" max="13049" width="23.44140625" style="205" customWidth="1"/>
    <col min="13050" max="13050" width="10.44140625" style="205" bestFit="1" customWidth="1"/>
    <col min="13051" max="13052" width="10.109375" style="205" customWidth="1"/>
    <col min="13053" max="13053" width="26.6640625" style="205" customWidth="1"/>
    <col min="13054" max="13054" width="54.33203125" style="205" bestFit="1" customWidth="1"/>
    <col min="13055" max="13296" width="9.109375" style="205"/>
    <col min="13297" max="13297" width="8" style="205" customWidth="1"/>
    <col min="13298" max="13298" width="48.44140625" style="205" bestFit="1" customWidth="1"/>
    <col min="13299" max="13299" width="12.6640625" style="205" customWidth="1"/>
    <col min="13300" max="13300" width="9.44140625" style="205" customWidth="1"/>
    <col min="13301" max="13301" width="15.6640625" style="205" customWidth="1"/>
    <col min="13302" max="13302" width="12.33203125" style="205" customWidth="1"/>
    <col min="13303" max="13303" width="9.109375" style="205"/>
    <col min="13304" max="13304" width="16" style="205" customWidth="1"/>
    <col min="13305" max="13305" width="23.44140625" style="205" customWidth="1"/>
    <col min="13306" max="13306" width="10.44140625" style="205" bestFit="1" customWidth="1"/>
    <col min="13307" max="13308" width="10.109375" style="205" customWidth="1"/>
    <col min="13309" max="13309" width="26.6640625" style="205" customWidth="1"/>
    <col min="13310" max="13310" width="54.33203125" style="205" bestFit="1" customWidth="1"/>
    <col min="13311" max="13552" width="9.109375" style="205"/>
    <col min="13553" max="13553" width="8" style="205" customWidth="1"/>
    <col min="13554" max="13554" width="48.44140625" style="205" bestFit="1" customWidth="1"/>
    <col min="13555" max="13555" width="12.6640625" style="205" customWidth="1"/>
    <col min="13556" max="13556" width="9.44140625" style="205" customWidth="1"/>
    <col min="13557" max="13557" width="15.6640625" style="205" customWidth="1"/>
    <col min="13558" max="13558" width="12.33203125" style="205" customWidth="1"/>
    <col min="13559" max="13559" width="9.109375" style="205"/>
    <col min="13560" max="13560" width="16" style="205" customWidth="1"/>
    <col min="13561" max="13561" width="23.44140625" style="205" customWidth="1"/>
    <col min="13562" max="13562" width="10.44140625" style="205" bestFit="1" customWidth="1"/>
    <col min="13563" max="13564" width="10.109375" style="205" customWidth="1"/>
    <col min="13565" max="13565" width="26.6640625" style="205" customWidth="1"/>
    <col min="13566" max="13566" width="54.33203125" style="205" bestFit="1" customWidth="1"/>
    <col min="13567" max="13808" width="9.109375" style="205"/>
    <col min="13809" max="13809" width="8" style="205" customWidth="1"/>
    <col min="13810" max="13810" width="48.44140625" style="205" bestFit="1" customWidth="1"/>
    <col min="13811" max="13811" width="12.6640625" style="205" customWidth="1"/>
    <col min="13812" max="13812" width="9.44140625" style="205" customWidth="1"/>
    <col min="13813" max="13813" width="15.6640625" style="205" customWidth="1"/>
    <col min="13814" max="13814" width="12.33203125" style="205" customWidth="1"/>
    <col min="13815" max="13815" width="9.109375" style="205"/>
    <col min="13816" max="13816" width="16" style="205" customWidth="1"/>
    <col min="13817" max="13817" width="23.44140625" style="205" customWidth="1"/>
    <col min="13818" max="13818" width="10.44140625" style="205" bestFit="1" customWidth="1"/>
    <col min="13819" max="13820" width="10.109375" style="205" customWidth="1"/>
    <col min="13821" max="13821" width="26.6640625" style="205" customWidth="1"/>
    <col min="13822" max="13822" width="54.33203125" style="205" bestFit="1" customWidth="1"/>
    <col min="13823" max="14064" width="9.109375" style="205"/>
    <col min="14065" max="14065" width="8" style="205" customWidth="1"/>
    <col min="14066" max="14066" width="48.44140625" style="205" bestFit="1" customWidth="1"/>
    <col min="14067" max="14067" width="12.6640625" style="205" customWidth="1"/>
    <col min="14068" max="14068" width="9.44140625" style="205" customWidth="1"/>
    <col min="14069" max="14069" width="15.6640625" style="205" customWidth="1"/>
    <col min="14070" max="14070" width="12.33203125" style="205" customWidth="1"/>
    <col min="14071" max="14071" width="9.109375" style="205"/>
    <col min="14072" max="14072" width="16" style="205" customWidth="1"/>
    <col min="14073" max="14073" width="23.44140625" style="205" customWidth="1"/>
    <col min="14074" max="14074" width="10.44140625" style="205" bestFit="1" customWidth="1"/>
    <col min="14075" max="14076" width="10.109375" style="205" customWidth="1"/>
    <col min="14077" max="14077" width="26.6640625" style="205" customWidth="1"/>
    <col min="14078" max="14078" width="54.33203125" style="205" bestFit="1" customWidth="1"/>
    <col min="14079" max="14320" width="9.109375" style="205"/>
    <col min="14321" max="14321" width="8" style="205" customWidth="1"/>
    <col min="14322" max="14322" width="48.44140625" style="205" bestFit="1" customWidth="1"/>
    <col min="14323" max="14323" width="12.6640625" style="205" customWidth="1"/>
    <col min="14324" max="14324" width="9.44140625" style="205" customWidth="1"/>
    <col min="14325" max="14325" width="15.6640625" style="205" customWidth="1"/>
    <col min="14326" max="14326" width="12.33203125" style="205" customWidth="1"/>
    <col min="14327" max="14327" width="9.109375" style="205"/>
    <col min="14328" max="14328" width="16" style="205" customWidth="1"/>
    <col min="14329" max="14329" width="23.44140625" style="205" customWidth="1"/>
    <col min="14330" max="14330" width="10.44140625" style="205" bestFit="1" customWidth="1"/>
    <col min="14331" max="14332" width="10.109375" style="205" customWidth="1"/>
    <col min="14333" max="14333" width="26.6640625" style="205" customWidth="1"/>
    <col min="14334" max="14334" width="54.33203125" style="205" bestFit="1" customWidth="1"/>
    <col min="14335" max="14576" width="9.109375" style="205"/>
    <col min="14577" max="14577" width="8" style="205" customWidth="1"/>
    <col min="14578" max="14578" width="48.44140625" style="205" bestFit="1" customWidth="1"/>
    <col min="14579" max="14579" width="12.6640625" style="205" customWidth="1"/>
    <col min="14580" max="14580" width="9.44140625" style="205" customWidth="1"/>
    <col min="14581" max="14581" width="15.6640625" style="205" customWidth="1"/>
    <col min="14582" max="14582" width="12.33203125" style="205" customWidth="1"/>
    <col min="14583" max="14583" width="9.109375" style="205"/>
    <col min="14584" max="14584" width="16" style="205" customWidth="1"/>
    <col min="14585" max="14585" width="23.44140625" style="205" customWidth="1"/>
    <col min="14586" max="14586" width="10.44140625" style="205" bestFit="1" customWidth="1"/>
    <col min="14587" max="14588" width="10.109375" style="205" customWidth="1"/>
    <col min="14589" max="14589" width="26.6640625" style="205" customWidth="1"/>
    <col min="14590" max="14590" width="54.33203125" style="205" bestFit="1" customWidth="1"/>
    <col min="14591" max="14832" width="9.109375" style="205"/>
    <col min="14833" max="14833" width="8" style="205" customWidth="1"/>
    <col min="14834" max="14834" width="48.44140625" style="205" bestFit="1" customWidth="1"/>
    <col min="14835" max="14835" width="12.6640625" style="205" customWidth="1"/>
    <col min="14836" max="14836" width="9.44140625" style="205" customWidth="1"/>
    <col min="14837" max="14837" width="15.6640625" style="205" customWidth="1"/>
    <col min="14838" max="14838" width="12.33203125" style="205" customWidth="1"/>
    <col min="14839" max="14839" width="9.109375" style="205"/>
    <col min="14840" max="14840" width="16" style="205" customWidth="1"/>
    <col min="14841" max="14841" width="23.44140625" style="205" customWidth="1"/>
    <col min="14842" max="14842" width="10.44140625" style="205" bestFit="1" customWidth="1"/>
    <col min="14843" max="14844" width="10.109375" style="205" customWidth="1"/>
    <col min="14845" max="14845" width="26.6640625" style="205" customWidth="1"/>
    <col min="14846" max="14846" width="54.33203125" style="205" bestFit="1" customWidth="1"/>
    <col min="14847" max="15088" width="9.109375" style="205"/>
    <col min="15089" max="15089" width="8" style="205" customWidth="1"/>
    <col min="15090" max="15090" width="48.44140625" style="205" bestFit="1" customWidth="1"/>
    <col min="15091" max="15091" width="12.6640625" style="205" customWidth="1"/>
    <col min="15092" max="15092" width="9.44140625" style="205" customWidth="1"/>
    <col min="15093" max="15093" width="15.6640625" style="205" customWidth="1"/>
    <col min="15094" max="15094" width="12.33203125" style="205" customWidth="1"/>
    <col min="15095" max="15095" width="9.109375" style="205"/>
    <col min="15096" max="15096" width="16" style="205" customWidth="1"/>
    <col min="15097" max="15097" width="23.44140625" style="205" customWidth="1"/>
    <col min="15098" max="15098" width="10.44140625" style="205" bestFit="1" customWidth="1"/>
    <col min="15099" max="15100" width="10.109375" style="205" customWidth="1"/>
    <col min="15101" max="15101" width="26.6640625" style="205" customWidth="1"/>
    <col min="15102" max="15102" width="54.33203125" style="205" bestFit="1" customWidth="1"/>
    <col min="15103" max="15344" width="9.109375" style="205"/>
    <col min="15345" max="15345" width="8" style="205" customWidth="1"/>
    <col min="15346" max="15346" width="48.44140625" style="205" bestFit="1" customWidth="1"/>
    <col min="15347" max="15347" width="12.6640625" style="205" customWidth="1"/>
    <col min="15348" max="15348" width="9.44140625" style="205" customWidth="1"/>
    <col min="15349" max="15349" width="15.6640625" style="205" customWidth="1"/>
    <col min="15350" max="15350" width="12.33203125" style="205" customWidth="1"/>
    <col min="15351" max="15351" width="9.109375" style="205"/>
    <col min="15352" max="15352" width="16" style="205" customWidth="1"/>
    <col min="15353" max="15353" width="23.44140625" style="205" customWidth="1"/>
    <col min="15354" max="15354" width="10.44140625" style="205" bestFit="1" customWidth="1"/>
    <col min="15355" max="15356" width="10.109375" style="205" customWidth="1"/>
    <col min="15357" max="15357" width="26.6640625" style="205" customWidth="1"/>
    <col min="15358" max="15358" width="54.33203125" style="205" bestFit="1" customWidth="1"/>
    <col min="15359" max="15600" width="9.109375" style="205"/>
    <col min="15601" max="15601" width="8" style="205" customWidth="1"/>
    <col min="15602" max="15602" width="48.44140625" style="205" bestFit="1" customWidth="1"/>
    <col min="15603" max="15603" width="12.6640625" style="205" customWidth="1"/>
    <col min="15604" max="15604" width="9.44140625" style="205" customWidth="1"/>
    <col min="15605" max="15605" width="15.6640625" style="205" customWidth="1"/>
    <col min="15606" max="15606" width="12.33203125" style="205" customWidth="1"/>
    <col min="15607" max="15607" width="9.109375" style="205"/>
    <col min="15608" max="15608" width="16" style="205" customWidth="1"/>
    <col min="15609" max="15609" width="23.44140625" style="205" customWidth="1"/>
    <col min="15610" max="15610" width="10.44140625" style="205" bestFit="1" customWidth="1"/>
    <col min="15611" max="15612" width="10.109375" style="205" customWidth="1"/>
    <col min="15613" max="15613" width="26.6640625" style="205" customWidth="1"/>
    <col min="15614" max="15614" width="54.33203125" style="205" bestFit="1" customWidth="1"/>
    <col min="15615" max="15856" width="9.109375" style="205"/>
    <col min="15857" max="15857" width="8" style="205" customWidth="1"/>
    <col min="15858" max="15858" width="48.44140625" style="205" bestFit="1" customWidth="1"/>
    <col min="15859" max="15859" width="12.6640625" style="205" customWidth="1"/>
    <col min="15860" max="15860" width="9.44140625" style="205" customWidth="1"/>
    <col min="15861" max="15861" width="15.6640625" style="205" customWidth="1"/>
    <col min="15862" max="15862" width="12.33203125" style="205" customWidth="1"/>
    <col min="15863" max="15863" width="9.109375" style="205"/>
    <col min="15864" max="15864" width="16" style="205" customWidth="1"/>
    <col min="15865" max="15865" width="23.44140625" style="205" customWidth="1"/>
    <col min="15866" max="15866" width="10.44140625" style="205" bestFit="1" customWidth="1"/>
    <col min="15867" max="15868" width="10.109375" style="205" customWidth="1"/>
    <col min="15869" max="15869" width="26.6640625" style="205" customWidth="1"/>
    <col min="15870" max="15870" width="54.33203125" style="205" bestFit="1" customWidth="1"/>
    <col min="15871" max="16112" width="9.109375" style="205"/>
    <col min="16113" max="16113" width="8" style="205" customWidth="1"/>
    <col min="16114" max="16114" width="48.44140625" style="205" bestFit="1" customWidth="1"/>
    <col min="16115" max="16115" width="12.6640625" style="205" customWidth="1"/>
    <col min="16116" max="16116" width="9.44140625" style="205" customWidth="1"/>
    <col min="16117" max="16117" width="15.6640625" style="205" customWidth="1"/>
    <col min="16118" max="16118" width="12.33203125" style="205" customWidth="1"/>
    <col min="16119" max="16119" width="9.109375" style="205"/>
    <col min="16120" max="16120" width="16" style="205" customWidth="1"/>
    <col min="16121" max="16121" width="23.44140625" style="205" customWidth="1"/>
    <col min="16122" max="16122" width="10.44140625" style="205" bestFit="1" customWidth="1"/>
    <col min="16123" max="16124" width="10.109375" style="205" customWidth="1"/>
    <col min="16125" max="16125" width="26.6640625" style="205" customWidth="1"/>
    <col min="16126" max="16126" width="54.33203125" style="205" bestFit="1" customWidth="1"/>
    <col min="16127" max="16384" width="9.109375" style="205"/>
  </cols>
  <sheetData>
    <row r="1" spans="1:11" ht="15" customHeight="1">
      <c r="A1" s="203" t="s">
        <v>37</v>
      </c>
      <c r="B1" s="481" t="s">
        <v>271</v>
      </c>
      <c r="C1" s="481"/>
      <c r="D1" s="481"/>
      <c r="E1" s="204"/>
      <c r="F1" s="204"/>
      <c r="G1" s="204"/>
      <c r="H1" s="204"/>
      <c r="I1" s="204"/>
      <c r="J1" s="204"/>
      <c r="K1" s="204"/>
    </row>
    <row r="2" spans="1:11" ht="15" customHeight="1">
      <c r="A2" s="206"/>
      <c r="B2" s="206"/>
      <c r="C2" s="204"/>
      <c r="D2" s="227"/>
      <c r="E2" s="204"/>
      <c r="F2" s="204"/>
      <c r="G2" s="204"/>
      <c r="H2" s="204"/>
      <c r="I2" s="204"/>
      <c r="J2" s="204"/>
      <c r="K2" s="204"/>
    </row>
    <row r="3" spans="1:11" ht="15" customHeight="1">
      <c r="A3" s="218" t="s">
        <v>159</v>
      </c>
      <c r="B3" s="260" t="s">
        <v>69</v>
      </c>
      <c r="C3" s="261"/>
      <c r="D3" s="262"/>
      <c r="E3" s="204"/>
      <c r="F3" s="204"/>
      <c r="G3" s="204"/>
      <c r="H3" s="204"/>
      <c r="I3" s="204"/>
      <c r="J3" s="204"/>
      <c r="K3" s="204"/>
    </row>
    <row r="4" spans="1:11" ht="15" customHeight="1">
      <c r="A4" s="218" t="s">
        <v>160</v>
      </c>
      <c r="B4" s="266">
        <v>6111</v>
      </c>
      <c r="C4" s="217"/>
      <c r="D4" s="228"/>
      <c r="E4" s="204"/>
      <c r="F4" s="204"/>
      <c r="G4" s="204"/>
      <c r="H4" s="204"/>
      <c r="I4" s="204"/>
      <c r="J4" s="204"/>
      <c r="K4" s="204"/>
    </row>
    <row r="5" spans="1:11" ht="15" customHeight="1">
      <c r="A5" s="219" t="s">
        <v>161</v>
      </c>
      <c r="B5" s="263">
        <v>46023</v>
      </c>
      <c r="C5" s="264"/>
      <c r="D5" s="265"/>
      <c r="E5" s="204"/>
      <c r="F5" s="204"/>
      <c r="G5" s="204"/>
      <c r="H5" s="204"/>
      <c r="I5" s="204"/>
      <c r="J5" s="204"/>
      <c r="K5" s="204"/>
    </row>
    <row r="6" spans="1:11" ht="15" customHeight="1">
      <c r="A6" s="219" t="s">
        <v>254</v>
      </c>
      <c r="B6" s="216" t="s">
        <v>163</v>
      </c>
      <c r="C6" s="217"/>
      <c r="D6" s="228"/>
      <c r="E6" s="204"/>
      <c r="F6" s="204"/>
      <c r="G6" s="204"/>
      <c r="H6" s="204"/>
      <c r="I6" s="204"/>
      <c r="J6" s="204"/>
      <c r="K6" s="204"/>
    </row>
    <row r="7" spans="1:11" ht="15" customHeight="1">
      <c r="A7" s="219" t="s">
        <v>263</v>
      </c>
      <c r="B7" s="260" t="s">
        <v>272</v>
      </c>
      <c r="C7" s="261"/>
      <c r="D7" s="262"/>
      <c r="E7" s="204"/>
      <c r="F7" s="204"/>
      <c r="G7" s="204"/>
      <c r="H7" s="204"/>
      <c r="I7" s="204"/>
      <c r="J7" s="204"/>
      <c r="K7" s="204"/>
    </row>
    <row r="8" spans="1:11" ht="15" customHeight="1">
      <c r="A8" s="218" t="s">
        <v>166</v>
      </c>
      <c r="B8" s="472"/>
      <c r="C8" s="217"/>
      <c r="D8" s="228"/>
      <c r="E8" s="204"/>
      <c r="F8" s="220"/>
      <c r="G8" s="204"/>
      <c r="H8" s="204"/>
      <c r="I8" s="204"/>
      <c r="J8" s="204"/>
      <c r="K8" s="204"/>
    </row>
    <row r="9" spans="1:11" ht="15" customHeight="1">
      <c r="A9" s="207"/>
      <c r="B9" s="207"/>
      <c r="C9" s="209"/>
      <c r="D9" s="210"/>
      <c r="E9" s="204"/>
      <c r="F9" s="204"/>
      <c r="G9" s="204"/>
      <c r="H9" s="204"/>
      <c r="I9" s="204"/>
      <c r="J9" s="204"/>
      <c r="K9" s="204"/>
    </row>
    <row r="10" spans="1:11" ht="15" customHeight="1">
      <c r="A10" s="215">
        <v>5</v>
      </c>
      <c r="B10" s="230" t="s">
        <v>42</v>
      </c>
      <c r="C10" s="215" t="s">
        <v>168</v>
      </c>
      <c r="D10" s="215" t="s">
        <v>91</v>
      </c>
      <c r="E10" s="204"/>
      <c r="F10" s="204"/>
      <c r="G10" s="204"/>
      <c r="H10" s="204"/>
      <c r="I10" s="204"/>
      <c r="J10" s="204"/>
      <c r="K10" s="204"/>
    </row>
    <row r="11" spans="1:11" ht="15" customHeight="1">
      <c r="A11" s="231"/>
      <c r="B11" s="232"/>
      <c r="C11" s="232"/>
      <c r="D11" s="233"/>
      <c r="E11" s="204"/>
      <c r="F11" s="204"/>
      <c r="G11" s="204"/>
      <c r="H11" s="204"/>
      <c r="I11" s="204"/>
      <c r="J11" s="204"/>
      <c r="K11" s="204"/>
    </row>
    <row r="12" spans="1:11" ht="15" customHeight="1">
      <c r="A12" s="255" t="s">
        <v>169</v>
      </c>
      <c r="B12" s="234" t="s">
        <v>170</v>
      </c>
      <c r="C12" s="235">
        <f>SUM(C13:C21)</f>
        <v>0</v>
      </c>
      <c r="D12" s="235">
        <f>SUM(D13:D21)</f>
        <v>0</v>
      </c>
    </row>
    <row r="13" spans="1:11" ht="15" customHeight="1">
      <c r="A13" s="271" t="s">
        <v>171</v>
      </c>
      <c r="B13" s="244" t="s">
        <v>172</v>
      </c>
      <c r="C13" s="468"/>
      <c r="D13" s="236">
        <f>ROUND(($B$8*C13/100),2)</f>
        <v>0</v>
      </c>
    </row>
    <row r="14" spans="1:11" ht="15" customHeight="1">
      <c r="A14" s="271" t="s">
        <v>173</v>
      </c>
      <c r="B14" s="244" t="s">
        <v>174</v>
      </c>
      <c r="C14" s="468"/>
      <c r="D14" s="236">
        <f t="shared" ref="D14:D21" si="0">ROUND(($B$8*C14/100),2)</f>
        <v>0</v>
      </c>
    </row>
    <row r="15" spans="1:11" ht="15" customHeight="1">
      <c r="A15" s="271" t="s">
        <v>175</v>
      </c>
      <c r="B15" s="244" t="s">
        <v>176</v>
      </c>
      <c r="C15" s="468"/>
      <c r="D15" s="236">
        <f t="shared" si="0"/>
        <v>0</v>
      </c>
    </row>
    <row r="16" spans="1:11" ht="15" customHeight="1">
      <c r="A16" s="271" t="s">
        <v>177</v>
      </c>
      <c r="B16" s="244" t="s">
        <v>178</v>
      </c>
      <c r="C16" s="468"/>
      <c r="D16" s="236">
        <f t="shared" si="0"/>
        <v>0</v>
      </c>
    </row>
    <row r="17" spans="1:11" ht="15" customHeight="1">
      <c r="A17" s="271" t="s">
        <v>179</v>
      </c>
      <c r="B17" s="244" t="s">
        <v>180</v>
      </c>
      <c r="C17" s="468"/>
      <c r="D17" s="236">
        <f t="shared" si="0"/>
        <v>0</v>
      </c>
    </row>
    <row r="18" spans="1:11" ht="15" customHeight="1">
      <c r="A18" s="271" t="s">
        <v>181</v>
      </c>
      <c r="B18" s="244" t="s">
        <v>182</v>
      </c>
      <c r="C18" s="468"/>
      <c r="D18" s="236">
        <f t="shared" si="0"/>
        <v>0</v>
      </c>
    </row>
    <row r="19" spans="1:11" ht="15" customHeight="1">
      <c r="A19" s="271" t="s">
        <v>183</v>
      </c>
      <c r="B19" s="244" t="s">
        <v>184</v>
      </c>
      <c r="C19" s="468"/>
      <c r="D19" s="236">
        <f t="shared" si="0"/>
        <v>0</v>
      </c>
    </row>
    <row r="20" spans="1:11" ht="15" customHeight="1">
      <c r="A20" s="271" t="s">
        <v>185</v>
      </c>
      <c r="B20" s="244" t="s">
        <v>186</v>
      </c>
      <c r="C20" s="468"/>
      <c r="D20" s="236">
        <f t="shared" si="0"/>
        <v>0</v>
      </c>
    </row>
    <row r="21" spans="1:11" ht="15" customHeight="1">
      <c r="A21" s="271" t="s">
        <v>187</v>
      </c>
      <c r="B21" s="244" t="s">
        <v>188</v>
      </c>
      <c r="C21" s="468"/>
      <c r="D21" s="236">
        <f t="shared" si="0"/>
        <v>0</v>
      </c>
    </row>
    <row r="22" spans="1:11" ht="15" customHeight="1">
      <c r="A22" s="207"/>
      <c r="B22" s="232"/>
      <c r="C22" s="232"/>
      <c r="D22" s="233"/>
      <c r="E22" s="204"/>
      <c r="F22" s="204"/>
      <c r="G22" s="204"/>
      <c r="H22" s="204"/>
      <c r="I22" s="204"/>
      <c r="J22" s="204"/>
      <c r="K22" s="204"/>
    </row>
    <row r="23" spans="1:11" ht="15" customHeight="1">
      <c r="A23" s="255" t="s">
        <v>189</v>
      </c>
      <c r="B23" s="234" t="s">
        <v>190</v>
      </c>
      <c r="C23" s="235">
        <f>SUM(C24:C30)</f>
        <v>0</v>
      </c>
      <c r="D23" s="235">
        <f>SUM(D24:D30)</f>
        <v>0</v>
      </c>
    </row>
    <row r="24" spans="1:11" ht="15" customHeight="1">
      <c r="A24" s="271" t="s">
        <v>191</v>
      </c>
      <c r="B24" s="244" t="s">
        <v>192</v>
      </c>
      <c r="C24" s="468"/>
      <c r="D24" s="236">
        <f>ROUND(($B$8*C24/100),2)</f>
        <v>0</v>
      </c>
    </row>
    <row r="25" spans="1:11" ht="15" customHeight="1">
      <c r="A25" s="271" t="s">
        <v>193</v>
      </c>
      <c r="B25" s="244" t="s">
        <v>194</v>
      </c>
      <c r="C25" s="468"/>
      <c r="D25" s="236">
        <f t="shared" ref="D25:D30" si="1">ROUND(($B$8*C25/100),2)</f>
        <v>0</v>
      </c>
    </row>
    <row r="26" spans="1:11" ht="15" customHeight="1">
      <c r="A26" s="271" t="s">
        <v>195</v>
      </c>
      <c r="B26" s="244" t="s">
        <v>196</v>
      </c>
      <c r="C26" s="468"/>
      <c r="D26" s="236">
        <f t="shared" si="1"/>
        <v>0</v>
      </c>
      <c r="I26" s="211"/>
    </row>
    <row r="27" spans="1:11" ht="15" customHeight="1">
      <c r="A27" s="271" t="s">
        <v>197</v>
      </c>
      <c r="B27" s="244" t="s">
        <v>198</v>
      </c>
      <c r="C27" s="468"/>
      <c r="D27" s="236">
        <f t="shared" si="1"/>
        <v>0</v>
      </c>
    </row>
    <row r="28" spans="1:11" ht="15" customHeight="1">
      <c r="A28" s="271" t="s">
        <v>199</v>
      </c>
      <c r="B28" s="244" t="s">
        <v>200</v>
      </c>
      <c r="C28" s="468"/>
      <c r="D28" s="236">
        <f t="shared" si="1"/>
        <v>0</v>
      </c>
    </row>
    <row r="29" spans="1:11" ht="15" customHeight="1">
      <c r="A29" s="271" t="s">
        <v>201</v>
      </c>
      <c r="B29" s="244" t="s">
        <v>202</v>
      </c>
      <c r="C29" s="468"/>
      <c r="D29" s="236">
        <f t="shared" si="1"/>
        <v>0</v>
      </c>
    </row>
    <row r="30" spans="1:11" ht="15" customHeight="1">
      <c r="A30" s="271" t="s">
        <v>203</v>
      </c>
      <c r="B30" s="244" t="s">
        <v>204</v>
      </c>
      <c r="C30" s="468"/>
      <c r="D30" s="236">
        <f t="shared" si="1"/>
        <v>0</v>
      </c>
    </row>
    <row r="31" spans="1:11" ht="15" customHeight="1">
      <c r="A31" s="207"/>
      <c r="B31" s="232"/>
      <c r="C31" s="232"/>
      <c r="D31" s="233"/>
      <c r="E31" s="204"/>
      <c r="F31" s="204"/>
      <c r="G31" s="204"/>
      <c r="H31" s="204"/>
      <c r="I31" s="204"/>
      <c r="J31" s="204"/>
      <c r="K31" s="204"/>
    </row>
    <row r="32" spans="1:11" ht="15" customHeight="1">
      <c r="A32" s="255" t="s">
        <v>205</v>
      </c>
      <c r="B32" s="234" t="s">
        <v>206</v>
      </c>
      <c r="C32" s="235">
        <f>SUM(C33:C37)</f>
        <v>0</v>
      </c>
      <c r="D32" s="235">
        <f>SUM(D33:D37)</f>
        <v>0</v>
      </c>
    </row>
    <row r="33" spans="1:11" ht="15" customHeight="1">
      <c r="A33" s="271" t="s">
        <v>207</v>
      </c>
      <c r="B33" s="244" t="s">
        <v>208</v>
      </c>
      <c r="C33" s="468"/>
      <c r="D33" s="236">
        <f>ROUND(($B$8*C33/100),2)</f>
        <v>0</v>
      </c>
    </row>
    <row r="34" spans="1:11" ht="15" customHeight="1">
      <c r="A34" s="271" t="s">
        <v>209</v>
      </c>
      <c r="B34" s="244" t="s">
        <v>210</v>
      </c>
      <c r="C34" s="468"/>
      <c r="D34" s="236">
        <f t="shared" ref="D34:D37" si="2">ROUND(($B$8*C34/100),2)</f>
        <v>0</v>
      </c>
    </row>
    <row r="35" spans="1:11" ht="15" customHeight="1">
      <c r="A35" s="271" t="s">
        <v>211</v>
      </c>
      <c r="B35" s="244" t="s">
        <v>212</v>
      </c>
      <c r="C35" s="468"/>
      <c r="D35" s="236">
        <f t="shared" si="2"/>
        <v>0</v>
      </c>
    </row>
    <row r="36" spans="1:11" ht="15" customHeight="1">
      <c r="A36" s="271" t="s">
        <v>213</v>
      </c>
      <c r="B36" s="244" t="s">
        <v>214</v>
      </c>
      <c r="C36" s="468"/>
      <c r="D36" s="236">
        <f t="shared" si="2"/>
        <v>0</v>
      </c>
    </row>
    <row r="37" spans="1:11" ht="15" customHeight="1">
      <c r="A37" s="271" t="s">
        <v>215</v>
      </c>
      <c r="B37" s="244" t="s">
        <v>216</v>
      </c>
      <c r="C37" s="468"/>
      <c r="D37" s="236">
        <f t="shared" si="2"/>
        <v>0</v>
      </c>
    </row>
    <row r="38" spans="1:11" ht="15" customHeight="1">
      <c r="A38" s="207"/>
      <c r="B38" s="232"/>
      <c r="C38" s="232"/>
      <c r="D38" s="233"/>
      <c r="E38" s="204"/>
      <c r="F38" s="204"/>
      <c r="G38" s="204"/>
      <c r="H38" s="204"/>
      <c r="I38" s="204"/>
      <c r="J38" s="204"/>
      <c r="K38" s="204"/>
    </row>
    <row r="39" spans="1:11" ht="15" customHeight="1">
      <c r="A39" s="255" t="s">
        <v>217</v>
      </c>
      <c r="B39" s="234" t="s">
        <v>218</v>
      </c>
      <c r="C39" s="235">
        <f>SUM(C40:C41)</f>
        <v>0</v>
      </c>
      <c r="D39" s="235">
        <f>SUM(D40:D41)</f>
        <v>0</v>
      </c>
    </row>
    <row r="40" spans="1:11" ht="15" customHeight="1">
      <c r="A40" s="271" t="s">
        <v>219</v>
      </c>
      <c r="B40" s="244" t="s">
        <v>220</v>
      </c>
      <c r="C40" s="469"/>
      <c r="D40" s="236">
        <f>ROUND(($B$8*C40/100),2)</f>
        <v>0</v>
      </c>
      <c r="E40" s="211"/>
    </row>
    <row r="41" spans="1:11" ht="27.6">
      <c r="A41" s="271" t="s">
        <v>221</v>
      </c>
      <c r="B41" s="254" t="s">
        <v>222</v>
      </c>
      <c r="C41" s="469"/>
      <c r="D41" s="236">
        <f>ROUND(($B$8*C41/100),2)</f>
        <v>0</v>
      </c>
      <c r="E41" s="211"/>
      <c r="J41" s="211"/>
    </row>
    <row r="42" spans="1:11" ht="15" customHeight="1">
      <c r="A42" s="256"/>
      <c r="B42" s="232"/>
      <c r="C42" s="232"/>
      <c r="D42" s="233"/>
      <c r="E42" s="204"/>
      <c r="F42" s="204"/>
      <c r="G42" s="204"/>
      <c r="H42" s="204"/>
      <c r="J42" s="211"/>
      <c r="K42" s="204"/>
    </row>
    <row r="43" spans="1:11" ht="15" customHeight="1">
      <c r="A43" s="489" t="s">
        <v>223</v>
      </c>
      <c r="B43" s="490"/>
      <c r="C43" s="235">
        <f>C12+C23+C32+C39</f>
        <v>0</v>
      </c>
      <c r="D43" s="235">
        <f>D12+D23+D32+D39</f>
        <v>0</v>
      </c>
    </row>
    <row r="44" spans="1:11" ht="15" customHeight="1"/>
    <row r="45" spans="1:11" ht="15" customHeight="1">
      <c r="A45" s="272">
        <v>6</v>
      </c>
      <c r="B45" s="239" t="s">
        <v>43</v>
      </c>
      <c r="C45" s="240" t="s">
        <v>168</v>
      </c>
      <c r="D45" s="240" t="s">
        <v>91</v>
      </c>
    </row>
    <row r="46" spans="1:11" ht="15" customHeight="1">
      <c r="A46" s="271" t="s">
        <v>224</v>
      </c>
      <c r="B46" s="253" t="s">
        <v>225</v>
      </c>
      <c r="C46" s="242" t="e">
        <f>ROUND((D46/$B$8),4)*100</f>
        <v>#DIV/0!</v>
      </c>
      <c r="D46" s="471"/>
      <c r="E46" s="211"/>
    </row>
    <row r="47" spans="1:11" ht="15" customHeight="1">
      <c r="A47" s="241" t="s">
        <v>226</v>
      </c>
      <c r="B47" s="244" t="s">
        <v>227</v>
      </c>
      <c r="C47" s="236" t="e">
        <f t="shared" ref="C47:C51" si="3">ROUND((D47/$B$8),4)*100</f>
        <v>#DIV/0!</v>
      </c>
      <c r="D47" s="468"/>
      <c r="E47" s="211"/>
    </row>
    <row r="48" spans="1:11" ht="15" customHeight="1">
      <c r="A48" s="241" t="s">
        <v>228</v>
      </c>
      <c r="B48" s="244" t="s">
        <v>229</v>
      </c>
      <c r="C48" s="236" t="e">
        <f t="shared" si="3"/>
        <v>#DIV/0!</v>
      </c>
      <c r="D48" s="468"/>
      <c r="E48" s="211"/>
    </row>
    <row r="49" spans="1:5" ht="15" customHeight="1">
      <c r="A49" s="241" t="s">
        <v>230</v>
      </c>
      <c r="B49" s="244" t="s">
        <v>231</v>
      </c>
      <c r="C49" s="236" t="e">
        <f t="shared" si="3"/>
        <v>#DIV/0!</v>
      </c>
      <c r="D49" s="468"/>
      <c r="E49" s="211"/>
    </row>
    <row r="50" spans="1:5" ht="15" customHeight="1">
      <c r="A50" s="241" t="s">
        <v>232</v>
      </c>
      <c r="B50" s="244" t="s">
        <v>233</v>
      </c>
      <c r="C50" s="236" t="e">
        <f t="shared" si="3"/>
        <v>#DIV/0!</v>
      </c>
      <c r="D50" s="468"/>
      <c r="E50" s="211"/>
    </row>
    <row r="51" spans="1:5" ht="15" customHeight="1">
      <c r="A51" s="241" t="s">
        <v>234</v>
      </c>
      <c r="B51" s="252" t="s">
        <v>235</v>
      </c>
      <c r="C51" s="246" t="e">
        <f t="shared" si="3"/>
        <v>#DIV/0!</v>
      </c>
      <c r="D51" s="470"/>
      <c r="E51" s="211"/>
    </row>
    <row r="52" spans="1:5" ht="15" customHeight="1">
      <c r="A52" s="482" t="s">
        <v>236</v>
      </c>
      <c r="B52" s="483"/>
      <c r="C52" s="248" t="e">
        <f>SUM(C46:C51)</f>
        <v>#DIV/0!</v>
      </c>
      <c r="D52" s="248">
        <f>SUM(D46:D51)</f>
        <v>0</v>
      </c>
    </row>
    <row r="53" spans="1:5" ht="15" customHeight="1">
      <c r="C53" s="213"/>
    </row>
    <row r="54" spans="1:5" ht="15" customHeight="1">
      <c r="A54" s="484" t="s">
        <v>237</v>
      </c>
      <c r="B54" s="484"/>
      <c r="C54" s="243" t="e">
        <f>C43+C52</f>
        <v>#DIV/0!</v>
      </c>
      <c r="D54" s="237">
        <f>D43+D52</f>
        <v>0</v>
      </c>
    </row>
    <row r="55" spans="1:5" ht="15" customHeight="1">
      <c r="C55" s="213"/>
    </row>
    <row r="56" spans="1:5" ht="15" customHeight="1">
      <c r="A56" s="208">
        <v>7</v>
      </c>
      <c r="B56" s="208" t="s">
        <v>45</v>
      </c>
      <c r="C56" s="214"/>
      <c r="D56" s="208" t="s">
        <v>168</v>
      </c>
    </row>
    <row r="57" spans="1:5" ht="15" customHeight="1">
      <c r="A57" s="245"/>
      <c r="B57" s="259" t="s">
        <v>238</v>
      </c>
      <c r="C57" s="252"/>
      <c r="D57" s="250" t="e">
        <f>C54/100</f>
        <v>#DIV/0!</v>
      </c>
    </row>
    <row r="58" spans="1:5" ht="15" customHeight="1">
      <c r="A58" s="249"/>
      <c r="B58" s="247" t="s">
        <v>239</v>
      </c>
      <c r="C58" s="244"/>
      <c r="D58" s="251">
        <f>'7 FATOR K'!K9</f>
        <v>0</v>
      </c>
    </row>
    <row r="59" spans="1:5" ht="15" customHeight="1">
      <c r="A59" s="249"/>
      <c r="B59" s="247" t="s">
        <v>240</v>
      </c>
      <c r="C59" s="244"/>
      <c r="D59" s="251">
        <f>'7 FATOR K'!K10</f>
        <v>0</v>
      </c>
    </row>
    <row r="60" spans="1:5" ht="15" customHeight="1">
      <c r="A60" s="249"/>
      <c r="B60" s="259" t="s">
        <v>241</v>
      </c>
      <c r="C60" s="252"/>
      <c r="D60" s="251">
        <f>'7 FATOR K'!K11</f>
        <v>0</v>
      </c>
    </row>
    <row r="61" spans="1:5" ht="15" customHeight="1">
      <c r="A61" s="249"/>
      <c r="B61" s="247" t="s">
        <v>242</v>
      </c>
      <c r="C61" s="244"/>
      <c r="D61" s="258">
        <f>'7 FATOR K'!K12</f>
        <v>0</v>
      </c>
    </row>
    <row r="62" spans="1:5" ht="15" customHeight="1">
      <c r="A62" s="249"/>
      <c r="B62" s="253" t="s">
        <v>243</v>
      </c>
      <c r="C62" s="270">
        <f>'7 FATOR K'!$J$13</f>
        <v>0</v>
      </c>
      <c r="D62" s="245"/>
    </row>
    <row r="63" spans="1:5" ht="15" customHeight="1">
      <c r="A63" s="249"/>
      <c r="B63" s="244" t="s">
        <v>244</v>
      </c>
      <c r="C63" s="269">
        <f>'7 FATOR K'!$J$14</f>
        <v>0</v>
      </c>
      <c r="D63" s="249"/>
    </row>
    <row r="64" spans="1:5" ht="15" customHeight="1">
      <c r="A64" s="249"/>
      <c r="B64" s="244" t="s">
        <v>245</v>
      </c>
      <c r="C64" s="269">
        <f>'7 FATOR K'!$J$15</f>
        <v>0</v>
      </c>
      <c r="D64" s="249"/>
    </row>
    <row r="65" spans="1:4" ht="15" customHeight="1">
      <c r="A65" s="241"/>
      <c r="B65" s="244" t="s">
        <v>246</v>
      </c>
      <c r="C65" s="269">
        <f>'7 FATOR K'!$J$16</f>
        <v>0</v>
      </c>
      <c r="D65" s="241"/>
    </row>
    <row r="66" spans="1:4" ht="15" customHeight="1"/>
    <row r="67" spans="1:4" ht="15" customHeight="1">
      <c r="A67" s="484" t="s">
        <v>247</v>
      </c>
      <c r="B67" s="484"/>
      <c r="C67" s="484"/>
      <c r="D67" s="257" t="e">
        <f>(1+D57+D59)*(1+D60)*(1+D61)</f>
        <v>#DIV/0!</v>
      </c>
    </row>
    <row r="68" spans="1:4" ht="15" customHeight="1">
      <c r="B68" s="209"/>
      <c r="C68" s="209"/>
    </row>
    <row r="69" spans="1:4" ht="15" customHeight="1">
      <c r="A69" s="488" t="s">
        <v>248</v>
      </c>
      <c r="B69" s="488"/>
      <c r="C69" s="488"/>
      <c r="D69" s="229" t="e">
        <f>D67*B8</f>
        <v>#DIV/0!</v>
      </c>
    </row>
    <row r="70" spans="1:4" ht="15" customHeight="1"/>
    <row r="71" spans="1:4" ht="43.95" customHeight="1">
      <c r="A71" s="485" t="s">
        <v>250</v>
      </c>
      <c r="B71" s="486"/>
      <c r="C71" s="486"/>
      <c r="D71" s="487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09375" defaultRowHeight="15.6"/>
  <cols>
    <col min="1" max="1" width="12" style="305" customWidth="1"/>
    <col min="2" max="2" width="58.44140625" style="305" bestFit="1" customWidth="1"/>
    <col min="3" max="3" width="6.33203125" style="336" customWidth="1"/>
    <col min="4" max="4" width="5.6640625" style="337" customWidth="1"/>
    <col min="5" max="5" width="12.33203125" style="305" customWidth="1"/>
    <col min="6" max="6" width="11.33203125" style="305" customWidth="1"/>
    <col min="7" max="7" width="15.33203125" style="305" customWidth="1"/>
    <col min="8" max="8" width="9.6640625" style="305" bestFit="1" customWidth="1"/>
    <col min="9" max="9" width="11" style="305" customWidth="1"/>
    <col min="10" max="10" width="10.44140625" style="305" customWidth="1"/>
    <col min="11" max="11" width="10.6640625" style="305" customWidth="1"/>
    <col min="12" max="16384" width="9.109375" style="305"/>
  </cols>
  <sheetData>
    <row r="1" spans="1:11" s="54" customFormat="1" ht="15" customHeight="1">
      <c r="A1" s="86" t="s">
        <v>426</v>
      </c>
      <c r="B1" s="597" t="s">
        <v>285</v>
      </c>
      <c r="C1" s="597"/>
      <c r="D1" s="597"/>
      <c r="E1" s="597"/>
      <c r="F1" s="597"/>
      <c r="G1" s="597"/>
      <c r="H1" s="597"/>
      <c r="I1" s="597"/>
      <c r="J1" s="597"/>
      <c r="K1" s="597"/>
    </row>
    <row r="2" spans="1:11" ht="15" customHeight="1">
      <c r="A2" s="300"/>
      <c r="B2" s="301"/>
      <c r="C2" s="55"/>
      <c r="D2" s="302"/>
      <c r="E2" s="302"/>
      <c r="F2" s="303"/>
      <c r="G2" s="304"/>
    </row>
    <row r="3" spans="1:11" ht="55.5" customHeight="1">
      <c r="A3" s="595" t="s">
        <v>286</v>
      </c>
      <c r="B3" s="596"/>
      <c r="C3" s="596"/>
      <c r="D3" s="596"/>
      <c r="E3" s="596"/>
      <c r="F3" s="596"/>
      <c r="G3" s="596"/>
      <c r="H3" s="596"/>
      <c r="I3" s="596"/>
      <c r="J3" s="596"/>
      <c r="K3" s="596"/>
    </row>
    <row r="4" spans="1:11" ht="15" customHeight="1">
      <c r="A4" s="306"/>
      <c r="B4" s="306"/>
      <c r="C4" s="307"/>
      <c r="D4" s="308"/>
      <c r="E4" s="308"/>
      <c r="F4" s="309"/>
      <c r="G4" s="309"/>
    </row>
    <row r="5" spans="1:11" ht="15" customHeight="1">
      <c r="A5" s="598" t="s">
        <v>287</v>
      </c>
      <c r="B5" s="599"/>
      <c r="C5" s="599"/>
      <c r="D5" s="599"/>
      <c r="E5" s="599"/>
      <c r="F5" s="599"/>
      <c r="G5" s="599"/>
      <c r="H5" s="599"/>
      <c r="I5" s="599"/>
      <c r="J5" s="599"/>
      <c r="K5" s="600"/>
    </row>
    <row r="6" spans="1:11" ht="15" customHeight="1">
      <c r="A6" s="281" t="s">
        <v>288</v>
      </c>
      <c r="B6" s="282"/>
      <c r="C6" s="282"/>
      <c r="D6" s="283"/>
      <c r="E6" s="284"/>
      <c r="F6" s="285"/>
      <c r="G6" s="310"/>
      <c r="H6" s="310"/>
      <c r="I6" s="310"/>
      <c r="J6" s="311"/>
      <c r="K6" s="474"/>
    </row>
    <row r="7" spans="1:11" ht="15" customHeight="1">
      <c r="A7" s="281" t="s">
        <v>289</v>
      </c>
      <c r="B7" s="282"/>
      <c r="C7" s="282"/>
      <c r="D7" s="283"/>
      <c r="E7" s="284"/>
      <c r="F7" s="285"/>
      <c r="G7" s="310"/>
      <c r="H7" s="310"/>
      <c r="I7" s="310"/>
      <c r="J7" s="311"/>
      <c r="K7" s="474"/>
    </row>
    <row r="8" spans="1:11" ht="15" customHeight="1">
      <c r="A8" s="281" t="s">
        <v>290</v>
      </c>
      <c r="B8" s="282"/>
      <c r="C8" s="282"/>
      <c r="D8" s="283"/>
      <c r="E8" s="284"/>
      <c r="F8" s="285"/>
      <c r="G8" s="310"/>
      <c r="H8" s="310"/>
      <c r="I8" s="310"/>
      <c r="J8" s="311"/>
      <c r="K8" s="293">
        <f>K6+K7</f>
        <v>0</v>
      </c>
    </row>
    <row r="9" spans="1:11" ht="15" customHeight="1">
      <c r="A9" s="281" t="s">
        <v>291</v>
      </c>
      <c r="B9" s="282"/>
      <c r="C9" s="282"/>
      <c r="D9" s="283"/>
      <c r="E9" s="284"/>
      <c r="F9" s="285"/>
      <c r="G9" s="310"/>
      <c r="H9" s="310"/>
      <c r="I9" s="310"/>
      <c r="J9" s="311"/>
      <c r="K9" s="474"/>
    </row>
    <row r="10" spans="1:11" ht="15" customHeight="1">
      <c r="A10" s="286" t="s">
        <v>240</v>
      </c>
      <c r="B10" s="287"/>
      <c r="C10" s="287"/>
      <c r="D10" s="283"/>
      <c r="E10" s="287"/>
      <c r="F10" s="285"/>
      <c r="G10" s="310"/>
      <c r="H10" s="310"/>
      <c r="I10" s="310"/>
      <c r="J10" s="311"/>
      <c r="K10" s="293">
        <f>K44</f>
        <v>0</v>
      </c>
    </row>
    <row r="11" spans="1:11" ht="15" customHeight="1">
      <c r="A11" s="286" t="s">
        <v>241</v>
      </c>
      <c r="B11" s="287"/>
      <c r="C11" s="287"/>
      <c r="D11" s="283"/>
      <c r="E11" s="287"/>
      <c r="F11" s="285"/>
      <c r="G11" s="310"/>
      <c r="H11" s="310"/>
      <c r="I11" s="310"/>
      <c r="J11" s="311"/>
      <c r="K11" s="293">
        <f>J38</f>
        <v>0</v>
      </c>
    </row>
    <row r="12" spans="1:11" ht="15" customHeight="1">
      <c r="A12" s="286" t="s">
        <v>242</v>
      </c>
      <c r="B12" s="287"/>
      <c r="C12" s="287"/>
      <c r="D12" s="283"/>
      <c r="E12" s="287"/>
      <c r="F12" s="285"/>
      <c r="G12" s="310"/>
      <c r="H12" s="310"/>
      <c r="I12" s="310"/>
      <c r="J12" s="311"/>
      <c r="K12" s="293">
        <f>J13/(1-J13)</f>
        <v>0</v>
      </c>
    </row>
    <row r="13" spans="1:11" ht="15" customHeight="1">
      <c r="A13" s="288" t="s">
        <v>243</v>
      </c>
      <c r="B13" s="289"/>
      <c r="C13" s="289"/>
      <c r="D13" s="283"/>
      <c r="E13" s="310"/>
      <c r="F13" s="285"/>
      <c r="G13" s="290"/>
      <c r="H13" s="310"/>
      <c r="I13" s="311"/>
      <c r="J13" s="292">
        <f>J14+J15+J16</f>
        <v>0</v>
      </c>
      <c r="K13" s="312"/>
    </row>
    <row r="14" spans="1:11" ht="15" customHeight="1">
      <c r="A14" s="281" t="s">
        <v>244</v>
      </c>
      <c r="B14" s="282"/>
      <c r="C14" s="287"/>
      <c r="D14" s="283"/>
      <c r="E14" s="310"/>
      <c r="F14" s="285"/>
      <c r="G14" s="291"/>
      <c r="H14" s="310"/>
      <c r="I14" s="311"/>
      <c r="J14" s="474"/>
      <c r="K14" s="313"/>
    </row>
    <row r="15" spans="1:11" ht="15" customHeight="1">
      <c r="A15" s="281" t="s">
        <v>245</v>
      </c>
      <c r="B15" s="282"/>
      <c r="C15" s="287"/>
      <c r="D15" s="283"/>
      <c r="E15" s="310"/>
      <c r="F15" s="285"/>
      <c r="G15" s="291"/>
      <c r="H15" s="310"/>
      <c r="I15" s="311"/>
      <c r="J15" s="474"/>
      <c r="K15" s="313"/>
    </row>
    <row r="16" spans="1:11" ht="15" customHeight="1">
      <c r="A16" s="281" t="s">
        <v>246</v>
      </c>
      <c r="B16" s="282"/>
      <c r="C16" s="287"/>
      <c r="D16" s="283"/>
      <c r="E16" s="310"/>
      <c r="F16" s="285"/>
      <c r="G16" s="291"/>
      <c r="H16" s="310"/>
      <c r="I16" s="311"/>
      <c r="J16" s="474"/>
      <c r="K16" s="314"/>
    </row>
    <row r="17" spans="1:11" ht="15" customHeight="1">
      <c r="A17" s="274"/>
      <c r="B17" s="275"/>
      <c r="C17" s="276"/>
      <c r="D17" s="277"/>
      <c r="E17" s="278"/>
      <c r="F17" s="279"/>
      <c r="G17" s="280"/>
    </row>
    <row r="18" spans="1:11" ht="15" customHeight="1">
      <c r="A18" s="294" t="s">
        <v>292</v>
      </c>
      <c r="B18" s="295" t="s">
        <v>293</v>
      </c>
      <c r="C18" s="601" t="s">
        <v>294</v>
      </c>
      <c r="D18" s="601"/>
      <c r="E18" s="601"/>
      <c r="F18" s="601"/>
      <c r="G18" s="601"/>
      <c r="H18" s="601"/>
      <c r="I18" s="601"/>
      <c r="J18" s="601"/>
      <c r="K18" s="296">
        <f>(1+K8+K10)*(1+K11)*(1+K12)</f>
        <v>1</v>
      </c>
    </row>
    <row r="19" spans="1:11" ht="15" customHeight="1">
      <c r="A19" s="294" t="s">
        <v>295</v>
      </c>
      <c r="B19" s="295" t="s">
        <v>296</v>
      </c>
      <c r="C19" s="601" t="s">
        <v>297</v>
      </c>
      <c r="D19" s="601"/>
      <c r="E19" s="601"/>
      <c r="F19" s="601"/>
      <c r="G19" s="601"/>
      <c r="H19" s="601"/>
      <c r="I19" s="601"/>
      <c r="J19" s="601"/>
      <c r="K19" s="296">
        <f>ROUND(((1+K9+K10)*(1+K11)*(1+K12)),2)</f>
        <v>1</v>
      </c>
    </row>
    <row r="20" spans="1:11" ht="15" customHeight="1">
      <c r="A20" s="294" t="s">
        <v>298</v>
      </c>
      <c r="B20" s="295" t="s">
        <v>299</v>
      </c>
      <c r="C20" s="601" t="s">
        <v>281</v>
      </c>
      <c r="D20" s="601"/>
      <c r="E20" s="601"/>
      <c r="F20" s="601"/>
      <c r="G20" s="601"/>
      <c r="H20" s="601"/>
      <c r="I20" s="601"/>
      <c r="J20" s="601"/>
      <c r="K20" s="296">
        <f>ROUND(((1+K10)*(1+K11)*(1+K12)),2)</f>
        <v>1</v>
      </c>
    </row>
    <row r="21" spans="1:11" ht="15" customHeight="1">
      <c r="A21" s="294" t="s">
        <v>300</v>
      </c>
      <c r="B21" s="295" t="s">
        <v>49</v>
      </c>
      <c r="C21" s="601" t="s">
        <v>277</v>
      </c>
      <c r="D21" s="601"/>
      <c r="E21" s="601"/>
      <c r="F21" s="601"/>
      <c r="G21" s="601"/>
      <c r="H21" s="601"/>
      <c r="I21" s="601"/>
      <c r="J21" s="601"/>
      <c r="K21" s="296">
        <f>ROUND(((1+K11)*(1+K12)),2)</f>
        <v>1</v>
      </c>
    </row>
    <row r="22" spans="1:11" ht="15" customHeight="1">
      <c r="A22" s="315"/>
      <c r="B22" s="306"/>
      <c r="C22" s="316"/>
      <c r="D22" s="317"/>
      <c r="E22" s="318"/>
      <c r="F22" s="319"/>
      <c r="G22" s="320"/>
    </row>
    <row r="23" spans="1:11" ht="15" customHeight="1">
      <c r="A23" s="591" t="s">
        <v>301</v>
      </c>
      <c r="B23" s="592"/>
      <c r="C23" s="592"/>
      <c r="D23" s="592"/>
      <c r="E23" s="592"/>
      <c r="F23" s="592"/>
      <c r="G23" s="592"/>
      <c r="H23" s="592"/>
      <c r="I23" s="592"/>
      <c r="J23" s="592"/>
      <c r="K23" s="593"/>
    </row>
    <row r="24" spans="1:11" ht="15" customHeight="1">
      <c r="A24" s="315"/>
      <c r="B24" s="306"/>
      <c r="C24" s="316"/>
      <c r="D24" s="317"/>
      <c r="E24" s="318"/>
      <c r="F24" s="319"/>
      <c r="G24" s="320"/>
    </row>
    <row r="25" spans="1:11" ht="15" customHeight="1">
      <c r="A25" s="594" t="s">
        <v>302</v>
      </c>
      <c r="B25" s="594"/>
      <c r="C25" s="594"/>
      <c r="D25" s="594"/>
      <c r="E25" s="594"/>
      <c r="F25" s="594"/>
      <c r="G25" s="594"/>
      <c r="H25" s="594"/>
      <c r="I25" s="594"/>
      <c r="J25" s="594"/>
      <c r="K25" s="594"/>
    </row>
    <row r="26" spans="1:11" ht="15" customHeight="1" thickBot="1">
      <c r="A26" s="553"/>
      <c r="B26" s="553"/>
      <c r="C26" s="553"/>
      <c r="D26" s="553"/>
      <c r="E26" s="553"/>
      <c r="F26" s="553"/>
      <c r="G26" s="553"/>
    </row>
    <row r="27" spans="1:11" ht="15" customHeight="1">
      <c r="A27" s="554" t="s">
        <v>303</v>
      </c>
      <c r="B27" s="555"/>
      <c r="C27" s="555"/>
      <c r="D27" s="555"/>
      <c r="E27" s="555"/>
      <c r="F27" s="555"/>
      <c r="G27" s="555"/>
      <c r="H27" s="555"/>
      <c r="I27" s="556"/>
      <c r="J27" s="557" t="s">
        <v>304</v>
      </c>
      <c r="K27" s="557"/>
    </row>
    <row r="28" spans="1:11" ht="15" customHeight="1">
      <c r="A28" s="558" t="s">
        <v>305</v>
      </c>
      <c r="B28" s="559"/>
      <c r="C28" s="559"/>
      <c r="D28" s="559"/>
      <c r="E28" s="559"/>
      <c r="F28" s="559"/>
      <c r="G28" s="559"/>
      <c r="H28" s="559"/>
      <c r="I28" s="560"/>
      <c r="J28" s="561" t="s">
        <v>451</v>
      </c>
      <c r="K28" s="561"/>
    </row>
    <row r="29" spans="1:11" ht="15" customHeight="1">
      <c r="A29" s="562" t="s">
        <v>306</v>
      </c>
      <c r="B29" s="563"/>
      <c r="C29" s="563"/>
      <c r="D29" s="563"/>
      <c r="E29" s="563"/>
      <c r="F29" s="563"/>
      <c r="G29" s="563"/>
      <c r="H29" s="563"/>
      <c r="I29" s="563"/>
      <c r="J29" s="564"/>
      <c r="K29" s="564"/>
    </row>
    <row r="30" spans="1:11" ht="15" customHeight="1" thickBot="1">
      <c r="A30" s="565" t="s">
        <v>307</v>
      </c>
      <c r="B30" s="566"/>
      <c r="C30" s="566"/>
      <c r="D30" s="566"/>
      <c r="E30" s="566"/>
      <c r="F30" s="566"/>
      <c r="G30" s="566"/>
      <c r="H30" s="566"/>
      <c r="I30" s="566"/>
      <c r="J30" s="564"/>
      <c r="K30" s="564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67" t="s">
        <v>308</v>
      </c>
      <c r="B32" s="568"/>
      <c r="C32" s="568"/>
      <c r="D32" s="568"/>
      <c r="E32" s="568" t="s">
        <v>309</v>
      </c>
      <c r="F32" s="571" t="s">
        <v>310</v>
      </c>
      <c r="G32" s="571" t="s">
        <v>311</v>
      </c>
      <c r="H32" s="571" t="s">
        <v>312</v>
      </c>
      <c r="I32" s="568" t="s">
        <v>313</v>
      </c>
      <c r="J32" s="568"/>
      <c r="K32" s="573"/>
    </row>
    <row r="33" spans="1:11" ht="15" customHeight="1">
      <c r="A33" s="569"/>
      <c r="B33" s="570"/>
      <c r="C33" s="570"/>
      <c r="D33" s="570"/>
      <c r="E33" s="570"/>
      <c r="F33" s="572"/>
      <c r="G33" s="572"/>
      <c r="H33" s="572"/>
      <c r="I33" s="297" t="s">
        <v>314</v>
      </c>
      <c r="J33" s="297" t="s">
        <v>315</v>
      </c>
      <c r="K33" s="298" t="s">
        <v>316</v>
      </c>
    </row>
    <row r="34" spans="1:11" ht="15" customHeight="1">
      <c r="A34" s="562" t="s">
        <v>317</v>
      </c>
      <c r="B34" s="563"/>
      <c r="C34" s="563"/>
      <c r="D34" s="563"/>
      <c r="E34" s="79" t="s">
        <v>318</v>
      </c>
      <c r="F34" s="475"/>
      <c r="G34" s="475"/>
      <c r="H34" s="80" t="s">
        <v>76</v>
      </c>
      <c r="I34" s="476"/>
      <c r="J34" s="476"/>
      <c r="K34" s="477"/>
    </row>
    <row r="35" spans="1:11" ht="15" customHeight="1">
      <c r="A35" s="562" t="s">
        <v>319</v>
      </c>
      <c r="B35" s="563"/>
      <c r="C35" s="563"/>
      <c r="D35" s="563"/>
      <c r="E35" s="79" t="s">
        <v>320</v>
      </c>
      <c r="F35" s="475"/>
      <c r="G35" s="475"/>
      <c r="H35" s="80" t="s">
        <v>76</v>
      </c>
      <c r="I35" s="476"/>
      <c r="J35" s="476"/>
      <c r="K35" s="477"/>
    </row>
    <row r="36" spans="1:11" ht="15" customHeight="1">
      <c r="A36" s="562" t="s">
        <v>321</v>
      </c>
      <c r="B36" s="563"/>
      <c r="C36" s="563"/>
      <c r="D36" s="563"/>
      <c r="E36" s="79" t="s">
        <v>322</v>
      </c>
      <c r="F36" s="475"/>
      <c r="G36" s="475"/>
      <c r="H36" s="80" t="s">
        <v>76</v>
      </c>
      <c r="I36" s="476"/>
      <c r="J36" s="476"/>
      <c r="K36" s="477"/>
    </row>
    <row r="37" spans="1:11" ht="15" customHeight="1">
      <c r="A37" s="562" t="s">
        <v>323</v>
      </c>
      <c r="B37" s="563"/>
      <c r="C37" s="563"/>
      <c r="D37" s="563"/>
      <c r="E37" s="79" t="s">
        <v>324</v>
      </c>
      <c r="F37" s="475"/>
      <c r="G37" s="475"/>
      <c r="H37" s="80" t="s">
        <v>76</v>
      </c>
      <c r="I37" s="476"/>
      <c r="J37" s="476"/>
      <c r="K37" s="477"/>
    </row>
    <row r="38" spans="1:11" ht="15" customHeight="1">
      <c r="A38" s="562" t="s">
        <v>325</v>
      </c>
      <c r="B38" s="563"/>
      <c r="C38" s="563"/>
      <c r="D38" s="563"/>
      <c r="E38" s="79" t="s">
        <v>326</v>
      </c>
      <c r="F38" s="475"/>
      <c r="G38" s="475"/>
      <c r="H38" s="80" t="s">
        <v>76</v>
      </c>
      <c r="I38" s="476"/>
      <c r="J38" s="476"/>
      <c r="K38" s="477"/>
    </row>
    <row r="39" spans="1:11" ht="15" customHeight="1">
      <c r="A39" s="574" t="s">
        <v>327</v>
      </c>
      <c r="B39" s="575"/>
      <c r="C39" s="575"/>
      <c r="D39" s="575"/>
      <c r="E39" s="79" t="s">
        <v>328</v>
      </c>
      <c r="F39" s="475"/>
      <c r="G39" s="475"/>
      <c r="H39" s="80" t="s">
        <v>76</v>
      </c>
      <c r="I39" s="476"/>
      <c r="J39" s="476"/>
      <c r="K39" s="477"/>
    </row>
    <row r="40" spans="1:11" ht="15" customHeight="1">
      <c r="A40" s="562" t="s">
        <v>329</v>
      </c>
      <c r="B40" s="563"/>
      <c r="C40" s="563"/>
      <c r="D40" s="563"/>
      <c r="E40" s="79" t="s">
        <v>246</v>
      </c>
      <c r="F40" s="476"/>
      <c r="G40" s="476"/>
      <c r="H40" s="80" t="s">
        <v>76</v>
      </c>
      <c r="I40" s="476"/>
      <c r="J40" s="476"/>
      <c r="K40" s="477"/>
    </row>
    <row r="41" spans="1:11" ht="15" customHeight="1">
      <c r="A41" s="562" t="s">
        <v>330</v>
      </c>
      <c r="B41" s="563"/>
      <c r="C41" s="563"/>
      <c r="D41" s="563"/>
      <c r="E41" s="79" t="s">
        <v>331</v>
      </c>
      <c r="F41" s="476"/>
      <c r="G41" s="476"/>
      <c r="H41" s="80" t="str">
        <f>IF(AND(G41&gt;=I41, G41&lt;=K41), "OK", "Não OK")</f>
        <v>OK</v>
      </c>
      <c r="I41" s="478"/>
      <c r="J41" s="478"/>
      <c r="K41" s="479"/>
    </row>
    <row r="42" spans="1:11" ht="15" customHeight="1">
      <c r="A42" s="576" t="s">
        <v>332</v>
      </c>
      <c r="B42" s="577"/>
      <c r="C42" s="577"/>
      <c r="D42" s="577"/>
      <c r="E42" s="78" t="s">
        <v>333</v>
      </c>
      <c r="F42" s="321">
        <f>ROUND((((1+F34+F35+F36)*(1+F37)*(1+F38)/(1-(F39+F40)))-1),4)</f>
        <v>0</v>
      </c>
      <c r="G42" s="321">
        <f>ROUND((((1+G34+G35+G36)*(1+G37)*(1+G38)/(1-(G39+G40)))-1),4)</f>
        <v>0</v>
      </c>
      <c r="H42" s="322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578" t="s">
        <v>334</v>
      </c>
      <c r="B43" s="579"/>
      <c r="C43" s="579"/>
      <c r="D43" s="579"/>
      <c r="E43" s="84" t="s">
        <v>335</v>
      </c>
      <c r="F43" s="323">
        <f>ROUND((((1+F34+F35+F36)*(1+F37)*(1+F38)/(1-(F39+F40+F41)))-1),4)</f>
        <v>0</v>
      </c>
      <c r="G43" s="323">
        <f>ROUND((((1+G34+G35+G36)*(1+G37)*(1+G38)/(1-(G39+G40+G41)))-1),4)</f>
        <v>0</v>
      </c>
      <c r="H43" s="324" t="str">
        <f>H42</f>
        <v>NÃO OK</v>
      </c>
      <c r="I43" s="325"/>
      <c r="J43" s="326"/>
      <c r="K43" s="327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28" t="s">
        <v>336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29"/>
      <c r="K45" s="299"/>
    </row>
    <row r="46" spans="1:11" ht="15" customHeight="1">
      <c r="A46" s="585" t="s">
        <v>337</v>
      </c>
      <c r="B46" s="586"/>
      <c r="C46" s="586"/>
      <c r="D46" s="586"/>
      <c r="E46" s="586"/>
      <c r="F46" s="586"/>
      <c r="G46" s="586"/>
      <c r="H46" s="586"/>
      <c r="I46" s="586"/>
      <c r="J46" s="586"/>
      <c r="K46" s="587"/>
    </row>
    <row r="47" spans="1:11" ht="15" customHeight="1">
      <c r="A47" s="330"/>
      <c r="B47" s="331"/>
      <c r="C47" s="331"/>
      <c r="D47" s="588"/>
      <c r="E47" s="582" t="str">
        <f>IF(J28="Sim","BDI.DES =","BDI.PAD =")</f>
        <v>BDI.DES =</v>
      </c>
      <c r="F47" s="582" t="s">
        <v>338</v>
      </c>
      <c r="G47" s="582"/>
      <c r="H47" s="580">
        <v>-1</v>
      </c>
      <c r="I47" s="590"/>
      <c r="J47" s="331"/>
      <c r="K47" s="332"/>
    </row>
    <row r="48" spans="1:11" ht="15" customHeight="1">
      <c r="A48" s="333"/>
      <c r="B48" s="334"/>
      <c r="C48" s="334"/>
      <c r="D48" s="589"/>
      <c r="E48" s="584"/>
      <c r="F48" s="583" t="s">
        <v>339</v>
      </c>
      <c r="G48" s="583"/>
      <c r="H48" s="581"/>
      <c r="I48" s="581"/>
      <c r="J48" s="334"/>
      <c r="K48" s="335"/>
    </row>
    <row r="49" ht="15" customHeight="1"/>
    <row r="50" ht="15" customHeight="1"/>
  </sheetData>
  <mergeCells count="41">
    <mergeCell ref="A23:K23"/>
    <mergeCell ref="A25:K25"/>
    <mergeCell ref="A3:K3"/>
    <mergeCell ref="B1:K1"/>
    <mergeCell ref="A5:K5"/>
    <mergeCell ref="C18:J18"/>
    <mergeCell ref="C19:J19"/>
    <mergeCell ref="C20:J20"/>
    <mergeCell ref="C21:J21"/>
    <mergeCell ref="H47:H48"/>
    <mergeCell ref="F47:G47"/>
    <mergeCell ref="F48:G48"/>
    <mergeCell ref="E47:E48"/>
    <mergeCell ref="A46:K46"/>
    <mergeCell ref="D47:D48"/>
    <mergeCell ref="I47:I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26:G26"/>
    <mergeCell ref="A27:I27"/>
    <mergeCell ref="J27:K27"/>
    <mergeCell ref="A28:I28"/>
    <mergeCell ref="J28:K28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6640625" defaultRowHeight="13.2"/>
  <cols>
    <col min="1" max="1" width="6.44140625" customWidth="1"/>
    <col min="2" max="2" width="56.6640625" customWidth="1"/>
    <col min="3" max="3" width="10.109375" customWidth="1"/>
    <col min="4" max="4" width="5" customWidth="1"/>
    <col min="5" max="5" width="6.6640625" customWidth="1"/>
    <col min="6" max="6" width="11.6640625" bestFit="1" customWidth="1"/>
    <col min="7" max="7" width="15.44140625" customWidth="1"/>
    <col min="9" max="9" width="7.6640625" style="28" customWidth="1"/>
    <col min="10" max="10" width="8.6640625" style="28" customWidth="1"/>
    <col min="11" max="11" width="7" style="28" bestFit="1" customWidth="1"/>
    <col min="12" max="12" width="9.109375" style="42"/>
    <col min="13" max="13" width="7.6640625" style="42" bestFit="1" customWidth="1"/>
    <col min="14" max="14" width="11.109375" bestFit="1" customWidth="1"/>
    <col min="15" max="16" width="9.33203125" bestFit="1" customWidth="1"/>
  </cols>
  <sheetData>
    <row r="1" spans="1:7">
      <c r="A1" s="602"/>
      <c r="B1" s="602"/>
      <c r="C1" s="602"/>
      <c r="D1" s="602"/>
      <c r="E1" s="602"/>
      <c r="F1" s="602"/>
      <c r="G1" s="602"/>
    </row>
    <row r="2" spans="1:7">
      <c r="A2" s="602"/>
      <c r="B2" s="602"/>
      <c r="C2" s="602"/>
      <c r="D2" s="602"/>
      <c r="E2" s="602"/>
      <c r="F2" s="602"/>
      <c r="G2" s="602"/>
    </row>
    <row r="3" spans="1:7">
      <c r="A3" s="602"/>
      <c r="B3" s="602"/>
      <c r="C3" s="602"/>
      <c r="D3" s="602"/>
      <c r="E3" s="602"/>
      <c r="F3" s="602"/>
      <c r="G3" s="602"/>
    </row>
    <row r="4" spans="1:7">
      <c r="A4" s="602"/>
      <c r="B4" s="602"/>
      <c r="C4" s="602"/>
      <c r="D4" s="602"/>
      <c r="E4" s="602"/>
      <c r="F4" s="602"/>
      <c r="G4" s="602"/>
    </row>
    <row r="5" spans="1:7">
      <c r="A5" s="602"/>
      <c r="B5" s="602"/>
      <c r="C5" s="602"/>
      <c r="D5" s="602"/>
      <c r="E5" s="602"/>
      <c r="F5" s="602"/>
      <c r="G5" s="602"/>
    </row>
    <row r="6" spans="1:7">
      <c r="A6" s="602"/>
      <c r="B6" s="602"/>
      <c r="C6" s="602"/>
      <c r="D6" s="602"/>
      <c r="E6" s="602"/>
      <c r="F6" s="602"/>
      <c r="G6" s="602"/>
    </row>
    <row r="7" spans="1:7">
      <c r="A7" s="602"/>
      <c r="B7" s="602"/>
      <c r="C7" s="602"/>
      <c r="D7" s="602"/>
      <c r="E7" s="602"/>
      <c r="F7" s="602"/>
      <c r="G7" s="602"/>
    </row>
    <row r="8" spans="1:7">
      <c r="A8" s="602"/>
      <c r="B8" s="602"/>
      <c r="C8" s="602"/>
      <c r="D8" s="602"/>
      <c r="E8" s="602"/>
      <c r="F8" s="602"/>
      <c r="G8" s="602"/>
    </row>
    <row r="9" spans="1:7">
      <c r="A9" s="602"/>
      <c r="B9" s="602"/>
      <c r="C9" s="602"/>
      <c r="D9" s="602"/>
      <c r="E9" s="602"/>
      <c r="F9" s="602"/>
      <c r="G9" s="602"/>
    </row>
    <row r="10" spans="1:7">
      <c r="A10" s="603" t="s">
        <v>340</v>
      </c>
      <c r="B10" s="603"/>
      <c r="C10" s="603"/>
      <c r="D10" s="603"/>
      <c r="E10" s="603"/>
      <c r="F10" s="603"/>
      <c r="G10" s="603"/>
    </row>
    <row r="11" spans="1:7">
      <c r="A11" s="603" t="s">
        <v>341</v>
      </c>
      <c r="B11" s="603"/>
      <c r="C11" s="603"/>
      <c r="D11" s="603"/>
      <c r="E11" s="603"/>
      <c r="F11" s="603"/>
      <c r="G11" s="603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03" t="s">
        <v>342</v>
      </c>
      <c r="C13" s="603"/>
      <c r="D13" s="603"/>
      <c r="E13" s="603"/>
      <c r="F13" s="603"/>
      <c r="G13" s="51" t="s">
        <v>343</v>
      </c>
    </row>
    <row r="14" spans="1:7" ht="21.75" customHeight="1" thickBot="1">
      <c r="A14" s="604" t="s">
        <v>344</v>
      </c>
      <c r="B14" s="604"/>
      <c r="C14" s="604"/>
      <c r="D14" s="604"/>
      <c r="E14" s="604"/>
      <c r="F14" s="604"/>
      <c r="G14" s="604"/>
    </row>
    <row r="15" spans="1:7">
      <c r="A15" s="612" t="s">
        <v>51</v>
      </c>
      <c r="B15" s="612" t="s">
        <v>54</v>
      </c>
      <c r="C15" s="612" t="s">
        <v>160</v>
      </c>
      <c r="D15" s="612" t="s">
        <v>345</v>
      </c>
      <c r="E15" s="612" t="s">
        <v>346</v>
      </c>
      <c r="F15" s="36" t="s">
        <v>347</v>
      </c>
      <c r="G15" s="605" t="s">
        <v>88</v>
      </c>
    </row>
    <row r="16" spans="1:7" ht="13.8" thickBot="1">
      <c r="A16" s="613"/>
      <c r="B16" s="613"/>
      <c r="C16" s="613"/>
      <c r="D16" s="613"/>
      <c r="E16" s="613"/>
      <c r="F16" s="19" t="s">
        <v>348</v>
      </c>
      <c r="G16" s="606"/>
    </row>
    <row r="17" spans="1:16">
      <c r="A17" s="12">
        <v>0</v>
      </c>
      <c r="B17" s="611" t="s">
        <v>349</v>
      </c>
      <c r="C17" s="611"/>
      <c r="D17" s="611"/>
      <c r="E17" s="13"/>
      <c r="F17" s="13"/>
      <c r="G17" s="14" t="e">
        <f>SUM(G18:G20)</f>
        <v>#REF!</v>
      </c>
      <c r="I17" s="87" t="s">
        <v>350</v>
      </c>
      <c r="J17" s="87" t="s">
        <v>351</v>
      </c>
      <c r="K17" s="87" t="s">
        <v>352</v>
      </c>
    </row>
    <row r="18" spans="1:16" ht="24" customHeight="1">
      <c r="A18" s="5" t="s">
        <v>353</v>
      </c>
      <c r="B18" s="6" t="e">
        <f>IF(C18="","",VLOOKUP(C18,#REF!,2,FALSE))</f>
        <v>#REF!</v>
      </c>
      <c r="C18" s="7" t="s">
        <v>354</v>
      </c>
      <c r="D18" s="8" t="s">
        <v>355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356</v>
      </c>
      <c r="B19" s="6" t="e">
        <f>IF(C19="","",VLOOKUP(C19,#REF!,2,FALSE))</f>
        <v>#REF!</v>
      </c>
      <c r="C19" s="7" t="s">
        <v>357</v>
      </c>
      <c r="D19" s="8" t="s">
        <v>355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358</v>
      </c>
      <c r="B20" s="6" t="e">
        <f>IF(C20="","",VLOOKUP(C20,#REF!,2,FALSE))</f>
        <v>#REF!</v>
      </c>
      <c r="C20" s="7" t="s">
        <v>359</v>
      </c>
      <c r="D20" s="8" t="s">
        <v>355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07" t="s">
        <v>360</v>
      </c>
      <c r="C21" s="607"/>
      <c r="D21" s="607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361</v>
      </c>
      <c r="N21" s="53"/>
      <c r="O21" s="53"/>
      <c r="P21" s="53"/>
    </row>
    <row r="22" spans="1:16" ht="12.75" customHeight="1">
      <c r="A22" s="5" t="s">
        <v>62</v>
      </c>
      <c r="B22" s="6" t="s">
        <v>362</v>
      </c>
      <c r="C22" s="7"/>
      <c r="D22" s="8" t="s">
        <v>355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64</v>
      </c>
      <c r="B23" s="6" t="s">
        <v>363</v>
      </c>
      <c r="C23" s="7"/>
      <c r="D23" s="8" t="s">
        <v>355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65</v>
      </c>
      <c r="B24" s="6" t="s">
        <v>364</v>
      </c>
      <c r="C24" s="7"/>
      <c r="D24" s="8" t="s">
        <v>355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66</v>
      </c>
      <c r="B25" s="6" t="e">
        <f>IF(C25="","",VLOOKUP(C25,#REF!,2,FALSE))</f>
        <v>#REF!</v>
      </c>
      <c r="C25" s="7" t="s">
        <v>365</v>
      </c>
      <c r="D25" s="8" t="s">
        <v>355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67</v>
      </c>
      <c r="B26" s="6" t="e">
        <f>IF(C26="","",VLOOKUP(C26,#REF!,2,FALSE))</f>
        <v>#REF!</v>
      </c>
      <c r="C26" s="7" t="s">
        <v>366</v>
      </c>
      <c r="D26" s="8" t="s">
        <v>355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68</v>
      </c>
      <c r="B27" s="6" t="e">
        <f>IF(C27="","",VLOOKUP(C27,#REF!,2,FALSE))</f>
        <v>#REF!</v>
      </c>
      <c r="C27" s="7" t="s">
        <v>367</v>
      </c>
      <c r="D27" s="8" t="s">
        <v>355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69</v>
      </c>
      <c r="B28" s="6" t="e">
        <f>IF(C28="","",VLOOKUP(C28,#REF!,2,FALSE))</f>
        <v>#REF!</v>
      </c>
      <c r="C28" s="7" t="s">
        <v>368</v>
      </c>
      <c r="D28" s="8" t="s">
        <v>355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369</v>
      </c>
      <c r="B29" s="6" t="e">
        <f>IF(C29="","",VLOOKUP(C29,#REF!,2,FALSE))</f>
        <v>#REF!</v>
      </c>
      <c r="C29" s="7" t="s">
        <v>370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07" t="s">
        <v>371</v>
      </c>
      <c r="C30" s="607"/>
      <c r="D30" s="607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372</v>
      </c>
    </row>
    <row r="31" spans="1:16" ht="12" customHeight="1">
      <c r="A31" s="5" t="s">
        <v>72</v>
      </c>
      <c r="B31" s="6" t="s">
        <v>362</v>
      </c>
      <c r="C31" s="7"/>
      <c r="D31" s="8" t="s">
        <v>355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73</v>
      </c>
      <c r="B32" s="6" t="s">
        <v>363</v>
      </c>
      <c r="C32" s="7"/>
      <c r="D32" s="8" t="s">
        <v>355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74</v>
      </c>
      <c r="B33" s="6" t="s">
        <v>364</v>
      </c>
      <c r="C33" s="7"/>
      <c r="D33" s="8" t="s">
        <v>355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75</v>
      </c>
      <c r="B34" s="6" t="e">
        <f>IF(C34="","",VLOOKUP(C34,#REF!,2,FALSE))</f>
        <v>#REF!</v>
      </c>
      <c r="C34" s="7" t="s">
        <v>365</v>
      </c>
      <c r="D34" s="8" t="s">
        <v>355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78</v>
      </c>
      <c r="B35" s="6" t="e">
        <f>IF(C35="","",VLOOKUP(C35,#REF!,2,FALSE))</f>
        <v>#REF!</v>
      </c>
      <c r="C35" s="7" t="s">
        <v>366</v>
      </c>
      <c r="D35" s="8" t="s">
        <v>355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80</v>
      </c>
      <c r="B36" s="6" t="e">
        <f>IF(C36="","",VLOOKUP(C36,#REF!,2,FALSE))</f>
        <v>#REF!</v>
      </c>
      <c r="C36" s="7" t="s">
        <v>367</v>
      </c>
      <c r="D36" s="8" t="s">
        <v>355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373</v>
      </c>
      <c r="B37" s="6" t="e">
        <f>IF(C37="","",VLOOKUP(C37,#REF!,2,FALSE))</f>
        <v>#REF!</v>
      </c>
      <c r="C37" s="7" t="s">
        <v>368</v>
      </c>
      <c r="D37" s="8" t="s">
        <v>355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374</v>
      </c>
      <c r="B38" s="6" t="e">
        <f>IF(C38="","",VLOOKUP(C38,#REF!,2,FALSE))</f>
        <v>#REF!</v>
      </c>
      <c r="C38" s="7" t="s">
        <v>370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375</v>
      </c>
      <c r="B39" s="6" t="e">
        <f>IF(C39="","",VLOOKUP(C39,#REF!,2,FALSE))</f>
        <v>#REF!</v>
      </c>
      <c r="C39" s="7" t="s">
        <v>376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10" t="s">
        <v>377</v>
      </c>
      <c r="C40" s="610"/>
      <c r="D40" s="610"/>
      <c r="E40" s="610"/>
      <c r="F40" s="610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378</v>
      </c>
    </row>
    <row r="41" spans="1:13">
      <c r="A41" s="5" t="s">
        <v>95</v>
      </c>
      <c r="B41" s="6" t="s">
        <v>362</v>
      </c>
      <c r="C41" s="7"/>
      <c r="D41" s="8" t="s">
        <v>355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99</v>
      </c>
      <c r="B42" s="6" t="s">
        <v>363</v>
      </c>
      <c r="C42" s="7"/>
      <c r="D42" s="8" t="s">
        <v>355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379</v>
      </c>
      <c r="B43" s="6" t="s">
        <v>364</v>
      </c>
      <c r="C43" s="7"/>
      <c r="D43" s="8" t="s">
        <v>355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380</v>
      </c>
      <c r="B44" s="6" t="e">
        <f>IF(C44="","",VLOOKUP(C44,#REF!,2,FALSE))</f>
        <v>#REF!</v>
      </c>
      <c r="C44" s="7" t="s">
        <v>365</v>
      </c>
      <c r="D44" s="8" t="s">
        <v>355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381</v>
      </c>
      <c r="B45" s="6" t="e">
        <f>IF(C45="","",VLOOKUP(C45,#REF!,2,FALSE))</f>
        <v>#REF!</v>
      </c>
      <c r="C45" s="7" t="s">
        <v>366</v>
      </c>
      <c r="D45" s="8" t="s">
        <v>355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382</v>
      </c>
      <c r="B46" s="6" t="e">
        <f>IF(C46="","",VLOOKUP(C46,#REF!,2,FALSE))</f>
        <v>#REF!</v>
      </c>
      <c r="C46" s="34" t="s">
        <v>383</v>
      </c>
      <c r="D46" s="8" t="s">
        <v>355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384</v>
      </c>
      <c r="B47" s="6" t="e">
        <f>IF(C47="","",VLOOKUP(C47,#REF!,2,FALSE))</f>
        <v>#REF!</v>
      </c>
      <c r="C47" s="7" t="s">
        <v>367</v>
      </c>
      <c r="D47" s="8" t="s">
        <v>355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385</v>
      </c>
      <c r="B48" s="6" t="e">
        <f>IF(C48="","",VLOOKUP(C48,#REF!,2,FALSE))</f>
        <v>#REF!</v>
      </c>
      <c r="C48" s="7" t="s">
        <v>368</v>
      </c>
      <c r="D48" s="8" t="s">
        <v>355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386</v>
      </c>
      <c r="B49" s="6" t="e">
        <f>IF(C49="","",VLOOKUP(C49,#REF!,2,FALSE))</f>
        <v>#REF!</v>
      </c>
      <c r="C49" s="7" t="s">
        <v>370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387</v>
      </c>
      <c r="B50" s="6" t="e">
        <f>IF(C50="","",VLOOKUP(C50,#REF!,2,FALSE))</f>
        <v>#REF!</v>
      </c>
      <c r="C50" s="7" t="s">
        <v>376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10" t="s">
        <v>388</v>
      </c>
      <c r="C51" s="610"/>
      <c r="D51" s="610"/>
      <c r="E51" s="610"/>
      <c r="F51" s="610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389</v>
      </c>
    </row>
    <row r="52" spans="1:15" ht="12.75" customHeight="1">
      <c r="A52" s="5" t="s">
        <v>103</v>
      </c>
      <c r="B52" s="6" t="s">
        <v>362</v>
      </c>
      <c r="C52" s="7"/>
      <c r="D52" s="8" t="s">
        <v>355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105</v>
      </c>
      <c r="B53" s="6" t="s">
        <v>363</v>
      </c>
      <c r="C53" s="7"/>
      <c r="D53" s="8" t="s">
        <v>355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107</v>
      </c>
      <c r="B54" s="6" t="s">
        <v>364</v>
      </c>
      <c r="C54" s="7"/>
      <c r="D54" s="8" t="s">
        <v>355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108</v>
      </c>
      <c r="B55" s="6" t="e">
        <f>IF(C55="","",VLOOKUP(C55,#REF!,2,FALSE))</f>
        <v>#REF!</v>
      </c>
      <c r="C55" s="7" t="s">
        <v>365</v>
      </c>
      <c r="D55" s="8" t="s">
        <v>355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390</v>
      </c>
      <c r="B56" s="6" t="e">
        <f>IF(C56="","",VLOOKUP(C56,#REF!,2,FALSE))</f>
        <v>#REF!</v>
      </c>
      <c r="C56" s="7" t="s">
        <v>366</v>
      </c>
      <c r="D56" s="8" t="s">
        <v>355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391</v>
      </c>
      <c r="B57" s="6" t="e">
        <f>IF(C57="","",VLOOKUP(C57,#REF!,2,FALSE))</f>
        <v>#REF!</v>
      </c>
      <c r="C57" s="7" t="s">
        <v>383</v>
      </c>
      <c r="D57" s="8" t="s">
        <v>355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392</v>
      </c>
      <c r="B58" s="6" t="e">
        <f>IF(C58="","",VLOOKUP(C58,#REF!,2,FALSE))</f>
        <v>#REF!</v>
      </c>
      <c r="C58" s="7" t="s">
        <v>367</v>
      </c>
      <c r="D58" s="8" t="s">
        <v>355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393</v>
      </c>
      <c r="B59" s="6" t="e">
        <f>IF(C59="","",VLOOKUP(C59,#REF!,2,FALSE))</f>
        <v>#REF!</v>
      </c>
      <c r="C59" s="7" t="s">
        <v>368</v>
      </c>
      <c r="D59" s="8" t="s">
        <v>355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394</v>
      </c>
      <c r="B60" s="6" t="e">
        <f>IF(C60="","",VLOOKUP(C60,#REF!,2,FALSE))</f>
        <v>#REF!</v>
      </c>
      <c r="C60" s="7" t="s">
        <v>370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395</v>
      </c>
      <c r="B61" s="6" t="e">
        <f>IF(C61="","",VLOOKUP(C61,#REF!,2,FALSE))</f>
        <v>#REF!</v>
      </c>
      <c r="C61" s="7" t="s">
        <v>376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07" t="s">
        <v>396</v>
      </c>
      <c r="C62" s="607"/>
      <c r="D62" s="607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397</v>
      </c>
    </row>
    <row r="63" spans="1:15">
      <c r="A63" s="5" t="s">
        <v>169</v>
      </c>
      <c r="B63" s="6" t="s">
        <v>362</v>
      </c>
      <c r="C63" s="7"/>
      <c r="D63" s="8" t="s">
        <v>355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189</v>
      </c>
      <c r="B64" s="6" t="s">
        <v>363</v>
      </c>
      <c r="C64" s="7"/>
      <c r="D64" s="8" t="s">
        <v>355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205</v>
      </c>
      <c r="B65" s="6" t="s">
        <v>364</v>
      </c>
      <c r="C65" s="7"/>
      <c r="D65" s="8" t="s">
        <v>355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217</v>
      </c>
      <c r="B66" s="6" t="e">
        <f>IF(C66="","",VLOOKUP(C66,#REF!,2,FALSE))</f>
        <v>#REF!</v>
      </c>
      <c r="C66" s="7" t="s">
        <v>365</v>
      </c>
      <c r="D66" s="8" t="s">
        <v>355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398</v>
      </c>
      <c r="B67" s="6" t="e">
        <f>IF(C67="","",VLOOKUP(C67,#REF!,2,FALSE))</f>
        <v>#REF!</v>
      </c>
      <c r="C67" s="7" t="s">
        <v>366</v>
      </c>
      <c r="D67" s="8" t="s">
        <v>355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399</v>
      </c>
      <c r="B68" s="6" t="e">
        <f>IF(C68="","",VLOOKUP(C68,#REF!,2,FALSE))</f>
        <v>#REF!</v>
      </c>
      <c r="C68" s="7" t="s">
        <v>367</v>
      </c>
      <c r="D68" s="8" t="s">
        <v>355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400</v>
      </c>
      <c r="B69" s="6" t="e">
        <f>IF(C69="","",VLOOKUP(C69,#REF!,2,FALSE))</f>
        <v>#REF!</v>
      </c>
      <c r="C69" s="7" t="s">
        <v>368</v>
      </c>
      <c r="D69" s="8" t="s">
        <v>355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401</v>
      </c>
      <c r="B70" s="6" t="e">
        <f>IF(C70="","",VLOOKUP(C70,#REF!,2,FALSE))</f>
        <v>#REF!</v>
      </c>
      <c r="C70" s="7" t="s">
        <v>370</v>
      </c>
      <c r="D70" s="8" t="s">
        <v>355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07" t="s">
        <v>402</v>
      </c>
      <c r="C71" s="607"/>
      <c r="D71" s="607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403</v>
      </c>
      <c r="N71" s="53" t="s">
        <v>404</v>
      </c>
    </row>
    <row r="72" spans="1:14">
      <c r="A72" s="5" t="s">
        <v>224</v>
      </c>
      <c r="B72" s="6" t="e">
        <f>IF(C72="","",VLOOKUP(C72,#REF!,2,FALSE))</f>
        <v>#REF!</v>
      </c>
      <c r="C72" s="7" t="s">
        <v>365</v>
      </c>
      <c r="D72" s="8" t="s">
        <v>355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226</v>
      </c>
      <c r="B73" s="6" t="e">
        <f>IF(C73="","",VLOOKUP(C73,#REF!,2,FALSE))</f>
        <v>#REF!</v>
      </c>
      <c r="C73" s="7" t="s">
        <v>366</v>
      </c>
      <c r="D73" s="8" t="s">
        <v>355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228</v>
      </c>
      <c r="B74" s="6" t="e">
        <f>IF(C74="","",VLOOKUP(C74,#REF!,2,FALSE))</f>
        <v>#REF!</v>
      </c>
      <c r="C74" s="7" t="s">
        <v>367</v>
      </c>
      <c r="D74" s="8" t="s">
        <v>355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230</v>
      </c>
      <c r="B75" s="6" t="s">
        <v>405</v>
      </c>
      <c r="C75" s="7"/>
      <c r="D75" s="8" t="s">
        <v>355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232</v>
      </c>
      <c r="B76" s="6" t="e">
        <f>IF(C76="","",VLOOKUP(C76,#REF!,2,FALSE))</f>
        <v>#REF!</v>
      </c>
      <c r="C76" s="7" t="s">
        <v>376</v>
      </c>
      <c r="D76" s="8" t="s">
        <v>355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08" t="s">
        <v>406</v>
      </c>
      <c r="B77" s="609"/>
      <c r="C77" s="609"/>
      <c r="D77" s="609"/>
      <c r="E77" s="609"/>
      <c r="F77" s="609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08" t="s">
        <v>407</v>
      </c>
      <c r="B78" s="609"/>
      <c r="C78" s="609"/>
      <c r="D78" s="609"/>
      <c r="E78" s="609"/>
      <c r="F78" s="609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408</v>
      </c>
    </row>
    <row r="80" spans="1:14">
      <c r="A80" s="26"/>
      <c r="B80" s="25" t="s">
        <v>409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410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82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  <mergeCell ref="A1:G9"/>
    <mergeCell ref="A10:G10"/>
    <mergeCell ref="A11:G11"/>
    <mergeCell ref="B13:F13"/>
    <mergeCell ref="A14:G14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6640625" defaultRowHeight="13.2"/>
  <cols>
    <col min="1" max="1" width="71.44140625" customWidth="1"/>
    <col min="2" max="2" width="14.33203125" style="1" bestFit="1" customWidth="1"/>
    <col min="3" max="7" width="11.6640625" style="1" customWidth="1"/>
    <col min="8" max="8" width="11.6640625" customWidth="1"/>
  </cols>
  <sheetData>
    <row r="9" spans="1:8">
      <c r="A9" s="620" t="s">
        <v>411</v>
      </c>
      <c r="B9" s="620"/>
      <c r="C9" s="620"/>
      <c r="D9" s="620"/>
      <c r="E9" s="620"/>
      <c r="F9" s="620"/>
      <c r="G9" s="620"/>
      <c r="H9" s="620"/>
    </row>
    <row r="10" spans="1:8" ht="12.75" customHeight="1">
      <c r="A10" s="621" t="s">
        <v>412</v>
      </c>
      <c r="B10" s="621"/>
      <c r="C10" s="621"/>
      <c r="D10" s="621"/>
      <c r="E10" s="621"/>
      <c r="F10" s="621"/>
      <c r="G10" s="621"/>
      <c r="H10" s="621"/>
    </row>
    <row r="11" spans="1:8" ht="13.8" thickBot="1">
      <c r="A11" s="621"/>
      <c r="B11" s="621"/>
      <c r="C11" s="621"/>
      <c r="D11" s="621"/>
      <c r="E11" s="621"/>
      <c r="F11" s="621"/>
      <c r="G11" s="621"/>
      <c r="H11" s="621"/>
    </row>
    <row r="12" spans="1:8" ht="13.8" thickBot="1">
      <c r="A12" s="37" t="s">
        <v>413</v>
      </c>
      <c r="B12" s="97" t="s">
        <v>414</v>
      </c>
      <c r="C12" s="622" t="s">
        <v>415</v>
      </c>
      <c r="D12" s="622"/>
      <c r="E12" s="622"/>
      <c r="F12" s="622"/>
      <c r="G12" s="622"/>
      <c r="H12" s="622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14" t="s">
        <v>416</v>
      </c>
      <c r="B15" s="616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18"/>
      <c r="B16" s="619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14" t="s">
        <v>417</v>
      </c>
      <c r="B17" s="616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18"/>
      <c r="B18" s="619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14" t="s">
        <v>418</v>
      </c>
      <c r="B19" s="616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18"/>
      <c r="B20" s="619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14" t="s">
        <v>419</v>
      </c>
      <c r="B21" s="616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18"/>
      <c r="B22" s="619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14" t="s">
        <v>420</v>
      </c>
      <c r="B23" s="616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18"/>
      <c r="B24" s="619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14" t="s">
        <v>421</v>
      </c>
      <c r="B25" s="616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15"/>
      <c r="B26" s="617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422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423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424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425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8">
      <c r="A34" s="40"/>
    </row>
    <row r="35" spans="1:11" ht="13.8">
      <c r="A35" s="40"/>
    </row>
    <row r="36" spans="1:11" ht="13.8">
      <c r="A36" s="40"/>
    </row>
    <row r="37" spans="1:11" ht="13.8">
      <c r="A37" s="40"/>
    </row>
    <row r="38" spans="1:11" ht="13.8">
      <c r="A38" s="40"/>
    </row>
    <row r="39" spans="1:11" ht="13.8">
      <c r="A39" s="40"/>
    </row>
    <row r="40" spans="1:11" ht="13.8">
      <c r="A40" s="40"/>
    </row>
    <row r="41" spans="1:11" ht="13.8">
      <c r="A41" s="40"/>
    </row>
    <row r="42" spans="1:11" ht="13.8">
      <c r="A42" s="40"/>
    </row>
    <row r="43" spans="1:11" ht="13.8">
      <c r="A43" s="40"/>
    </row>
    <row r="44" spans="1:11" ht="13.8">
      <c r="A44" s="40"/>
    </row>
    <row r="45" spans="1:11" s="1" customFormat="1" ht="13.8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17:A18"/>
    <mergeCell ref="B17:B18"/>
    <mergeCell ref="A9:H9"/>
    <mergeCell ref="A10:H11"/>
    <mergeCell ref="C12:H12"/>
    <mergeCell ref="A15:A16"/>
    <mergeCell ref="B15:B16"/>
    <mergeCell ref="A25:A26"/>
    <mergeCell ref="B25:B26"/>
    <mergeCell ref="A19:A20"/>
    <mergeCell ref="B19:B20"/>
    <mergeCell ref="A21:A22"/>
    <mergeCell ref="B21:B22"/>
    <mergeCell ref="A23:A24"/>
    <mergeCell ref="B23:B24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zoomScale="150" zoomScaleNormal="150" workbookViewId="0">
      <selection sqref="A1:M21"/>
    </sheetView>
  </sheetViews>
  <sheetFormatPr defaultColWidth="8.6640625" defaultRowHeight="13.8"/>
  <cols>
    <col min="1" max="1" width="1.6640625" customWidth="1"/>
    <col min="2" max="2" width="8.33203125" customWidth="1"/>
    <col min="3" max="3" width="8.44140625" style="439" customWidth="1"/>
    <col min="4" max="4" width="8.6640625" style="439"/>
    <col min="5" max="5" width="38.6640625" style="439" customWidth="1"/>
    <col min="6" max="6" width="10.109375" style="439" bestFit="1" customWidth="1"/>
    <col min="7" max="8" width="8.6640625" style="439"/>
    <col min="9" max="9" width="10.109375" style="439" bestFit="1" customWidth="1"/>
    <col min="10" max="10" width="8.6640625" style="439"/>
    <col min="11" max="11" width="5.6640625" style="439" customWidth="1"/>
  </cols>
  <sheetData>
    <row r="1" spans="1:13" ht="20.100000000000001" customHeight="1">
      <c r="A1" s="502" t="s">
        <v>446</v>
      </c>
      <c r="B1" s="625"/>
      <c r="C1" s="502" t="s">
        <v>47</v>
      </c>
      <c r="D1" s="502"/>
      <c r="E1" s="502"/>
      <c r="F1" s="502"/>
      <c r="G1" s="502"/>
      <c r="H1" s="502"/>
      <c r="I1" s="502"/>
      <c r="J1" s="502"/>
      <c r="K1" s="502"/>
      <c r="L1" s="449"/>
      <c r="M1" s="449"/>
    </row>
    <row r="3" spans="1:13" ht="32.1" customHeight="1">
      <c r="B3" s="443" t="s">
        <v>427</v>
      </c>
      <c r="C3" s="626" t="s">
        <v>428</v>
      </c>
      <c r="D3" s="626"/>
      <c r="E3" s="626"/>
      <c r="F3" s="626"/>
      <c r="G3" s="626"/>
      <c r="H3" s="626"/>
      <c r="I3" s="626"/>
      <c r="J3" s="626"/>
      <c r="K3" s="626"/>
    </row>
    <row r="4" spans="1:13" ht="32.1" customHeight="1">
      <c r="B4" s="443" t="s">
        <v>427</v>
      </c>
      <c r="C4" s="626" t="s">
        <v>429</v>
      </c>
      <c r="D4" s="626"/>
      <c r="E4" s="626"/>
      <c r="F4" s="626"/>
      <c r="G4" s="626"/>
      <c r="H4" s="626"/>
      <c r="I4" s="626"/>
      <c r="J4" s="626"/>
      <c r="K4" s="626"/>
    </row>
    <row r="5" spans="1:13" ht="32.1" customHeight="1">
      <c r="B5" s="443" t="s">
        <v>427</v>
      </c>
      <c r="C5" s="626" t="s">
        <v>430</v>
      </c>
      <c r="D5" s="626"/>
      <c r="E5" s="626"/>
      <c r="F5" s="626"/>
      <c r="G5" s="626"/>
      <c r="H5" s="626"/>
      <c r="I5" s="626"/>
      <c r="J5" s="626"/>
      <c r="K5" s="626"/>
    </row>
    <row r="6" spans="1:13" ht="32.1" customHeight="1">
      <c r="B6" s="443" t="s">
        <v>427</v>
      </c>
      <c r="C6" s="626" t="s">
        <v>431</v>
      </c>
      <c r="D6" s="626"/>
      <c r="E6" s="626"/>
      <c r="F6" s="626"/>
      <c r="G6" s="626"/>
      <c r="H6" s="626"/>
      <c r="I6" s="626"/>
      <c r="J6" s="626"/>
      <c r="K6" s="626"/>
    </row>
    <row r="7" spans="1:13" ht="32.1" customHeight="1">
      <c r="B7" s="443" t="s">
        <v>427</v>
      </c>
      <c r="C7" s="624" t="s">
        <v>432</v>
      </c>
      <c r="D7" s="624"/>
      <c r="E7" s="624"/>
      <c r="F7" s="624"/>
      <c r="G7" s="624"/>
      <c r="H7" s="624"/>
      <c r="I7" s="624"/>
      <c r="J7" s="624"/>
      <c r="K7" s="624"/>
    </row>
    <row r="8" spans="1:13" ht="32.1" customHeight="1">
      <c r="B8" s="443" t="s">
        <v>427</v>
      </c>
      <c r="C8" s="624" t="s">
        <v>433</v>
      </c>
      <c r="D8" s="624"/>
      <c r="E8" s="624"/>
      <c r="F8" s="624"/>
      <c r="G8" s="624"/>
      <c r="H8" s="624"/>
      <c r="I8" s="624"/>
      <c r="J8" s="624"/>
      <c r="K8" s="624"/>
    </row>
    <row r="9" spans="1:13" ht="32.1" customHeight="1">
      <c r="B9" s="443" t="s">
        <v>427</v>
      </c>
      <c r="C9" s="624" t="s">
        <v>434</v>
      </c>
      <c r="D9" s="624"/>
      <c r="E9" s="624"/>
      <c r="F9" s="624"/>
      <c r="G9" s="624"/>
      <c r="H9" s="624"/>
      <c r="I9" s="624"/>
      <c r="J9" s="624"/>
      <c r="K9" s="624"/>
    </row>
    <row r="10" spans="1:13" ht="32.1" customHeight="1">
      <c r="B10" s="443" t="s">
        <v>427</v>
      </c>
      <c r="C10" s="624" t="s">
        <v>435</v>
      </c>
      <c r="D10" s="624"/>
      <c r="E10" s="624"/>
      <c r="F10" s="624"/>
      <c r="G10" s="624"/>
      <c r="H10" s="624"/>
      <c r="I10" s="624"/>
      <c r="J10" s="624"/>
      <c r="K10" s="624"/>
    </row>
    <row r="11" spans="1:13" ht="32.1" customHeight="1">
      <c r="B11" s="443" t="s">
        <v>427</v>
      </c>
      <c r="C11" s="624" t="s">
        <v>436</v>
      </c>
      <c r="D11" s="624"/>
      <c r="E11" s="624"/>
      <c r="F11" s="624"/>
      <c r="G11" s="624"/>
      <c r="H11" s="624"/>
      <c r="I11" s="624"/>
      <c r="J11" s="624"/>
      <c r="K11" s="624"/>
    </row>
    <row r="12" spans="1:13" ht="32.1" customHeight="1">
      <c r="B12" s="443" t="s">
        <v>427</v>
      </c>
      <c r="C12" s="624" t="s">
        <v>279</v>
      </c>
      <c r="D12" s="624"/>
      <c r="E12" s="624"/>
      <c r="F12" s="624"/>
      <c r="G12" s="624"/>
      <c r="H12" s="624"/>
      <c r="I12" s="624"/>
      <c r="J12" s="624"/>
      <c r="K12" s="624"/>
    </row>
    <row r="13" spans="1:13" ht="32.1" customHeight="1">
      <c r="B13" s="443" t="s">
        <v>427</v>
      </c>
      <c r="C13" s="624" t="s">
        <v>437</v>
      </c>
      <c r="D13" s="624"/>
      <c r="E13" s="624"/>
      <c r="F13" s="624"/>
      <c r="G13" s="624"/>
      <c r="H13" s="624"/>
      <c r="I13" s="624"/>
      <c r="J13" s="624"/>
      <c r="K13" s="624"/>
    </row>
    <row r="14" spans="1:13" ht="32.1" customHeight="1">
      <c r="B14" s="443" t="s">
        <v>427</v>
      </c>
      <c r="C14" s="624" t="s">
        <v>438</v>
      </c>
      <c r="D14" s="624"/>
      <c r="E14" s="624"/>
      <c r="F14" s="624"/>
      <c r="G14" s="624"/>
      <c r="H14" s="624"/>
      <c r="I14" s="624"/>
      <c r="J14" s="624"/>
      <c r="K14" s="624"/>
    </row>
    <row r="15" spans="1:13" ht="32.1" customHeight="1">
      <c r="B15" s="443" t="s">
        <v>427</v>
      </c>
      <c r="C15" s="624" t="s">
        <v>439</v>
      </c>
      <c r="D15" s="624"/>
      <c r="E15" s="624"/>
      <c r="F15" s="624"/>
      <c r="G15" s="624"/>
      <c r="H15" s="624"/>
      <c r="I15" s="624"/>
      <c r="J15" s="624"/>
      <c r="K15" s="624"/>
    </row>
    <row r="16" spans="1:13" ht="32.1" customHeight="1">
      <c r="B16" s="443" t="s">
        <v>427</v>
      </c>
      <c r="C16" s="624" t="s">
        <v>440</v>
      </c>
      <c r="D16" s="624"/>
      <c r="E16" s="624"/>
      <c r="F16" s="624"/>
      <c r="G16" s="624"/>
      <c r="H16" s="624"/>
      <c r="I16" s="624"/>
      <c r="J16" s="624"/>
      <c r="K16" s="624"/>
    </row>
    <row r="17" spans="2:11" s="42" customFormat="1" ht="48" customHeight="1">
      <c r="B17" s="443" t="s">
        <v>427</v>
      </c>
      <c r="C17" s="623" t="s">
        <v>441</v>
      </c>
      <c r="D17" s="627"/>
      <c r="E17" s="627"/>
      <c r="F17" s="627"/>
      <c r="G17" s="627"/>
      <c r="H17" s="627"/>
      <c r="I17" s="627"/>
      <c r="J17" s="627"/>
      <c r="K17" s="627"/>
    </row>
    <row r="18" spans="2:11" ht="32.1" customHeight="1">
      <c r="B18" s="443" t="s">
        <v>427</v>
      </c>
      <c r="C18" s="623" t="s">
        <v>442</v>
      </c>
      <c r="D18" s="623"/>
      <c r="E18" s="623"/>
      <c r="F18" s="623"/>
      <c r="G18" s="623"/>
      <c r="H18" s="623"/>
      <c r="I18" s="623"/>
      <c r="J18" s="623"/>
      <c r="K18" s="623"/>
    </row>
    <row r="19" spans="2:11" ht="32.1" customHeight="1">
      <c r="B19" s="443" t="s">
        <v>427</v>
      </c>
      <c r="C19" s="624" t="s">
        <v>443</v>
      </c>
      <c r="D19" s="624"/>
      <c r="E19" s="624"/>
      <c r="F19" s="624"/>
      <c r="G19" s="624"/>
      <c r="H19" s="624"/>
      <c r="I19" s="624"/>
      <c r="J19" s="624"/>
      <c r="K19" s="624"/>
    </row>
    <row r="20" spans="2:11" ht="32.1" customHeight="1">
      <c r="B20" s="443" t="s">
        <v>427</v>
      </c>
      <c r="C20" s="623" t="s">
        <v>444</v>
      </c>
      <c r="D20" s="623"/>
      <c r="E20" s="623"/>
      <c r="F20" s="623"/>
      <c r="G20" s="623"/>
      <c r="H20" s="623"/>
      <c r="I20" s="623"/>
      <c r="J20" s="623"/>
      <c r="K20" s="623"/>
    </row>
    <row r="21" spans="2:11" ht="32.1" customHeight="1">
      <c r="B21" s="443" t="s">
        <v>427</v>
      </c>
      <c r="C21" s="623" t="s">
        <v>445</v>
      </c>
      <c r="D21" s="623"/>
      <c r="E21" s="623"/>
      <c r="F21" s="623"/>
      <c r="G21" s="623"/>
      <c r="H21" s="623"/>
      <c r="I21" s="623"/>
      <c r="J21" s="623"/>
      <c r="K21" s="623"/>
    </row>
  </sheetData>
  <mergeCells count="21">
    <mergeCell ref="C16:K16"/>
    <mergeCell ref="C17:K17"/>
    <mergeCell ref="C18:K18"/>
    <mergeCell ref="C19:K19"/>
    <mergeCell ref="C20:K20"/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D8C282-0A14-409C-955E-5F8C922A794D}">
  <ds:schemaRefs>
    <ds:schemaRef ds:uri="http://schemas.openxmlformats.org/package/2006/metadata/core-properties"/>
    <ds:schemaRef ds:uri="http://purl.org/dc/dcmitype/"/>
    <ds:schemaRef ds:uri="f713f894-8e5f-49bb-aba3-bc5acb6c15a1"/>
    <ds:schemaRef ds:uri="http://www.w3.org/XML/1998/namespace"/>
    <ds:schemaRef ds:uri="http://purl.org/dc/elements/1.1/"/>
    <ds:schemaRef ds:uri="http://schemas.microsoft.com/office/2006/documentManagement/types"/>
    <ds:schemaRef ds:uri="2654f1fe-3808-4788-a1c9-5f0b422ba0d6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0C4A27C-B0E3-4E85-9D61-74F03086F2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D3D8B1-EC3D-459A-B024-F11327ED97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27</vt:i4>
      </vt:variant>
    </vt:vector>
  </HeadingPairs>
  <TitlesOfParts>
    <vt:vector size="43" baseType="lpstr">
      <vt:lpstr>CAPA</vt:lpstr>
      <vt:lpstr>SUMÁRIO</vt:lpstr>
      <vt:lpstr>CUSTOS FIXOS L3</vt:lpstr>
      <vt:lpstr>CUSTOS VARIÁVEIS L3</vt:lpstr>
      <vt:lpstr>CRONOGRAMA L3</vt:lpstr>
      <vt:lpstr>1.1 COORD</vt:lpstr>
      <vt:lpstr>1.2 MOB SOCIAL</vt:lpstr>
      <vt:lpstr>1.3 AUX ADM</vt:lpstr>
      <vt:lpstr>1.4 ENC OPER</vt:lpstr>
      <vt:lpstr>1.5 MOT</vt:lpstr>
      <vt:lpstr>1.6 PEDR</vt:lpstr>
      <vt:lpstr>1.7 SERV</vt:lpstr>
      <vt:lpstr>7 FATOR K</vt:lpstr>
      <vt:lpstr>Orç_20-30</vt:lpstr>
      <vt:lpstr>Crono_20-30</vt:lpstr>
      <vt:lpstr>REFERÊNCIAS</vt:lpstr>
      <vt:lpstr>'1.1 COORD'!Area_de_impressao</vt:lpstr>
      <vt:lpstr>'1.2 MOB SOCIAL'!Area_de_impressao</vt:lpstr>
      <vt:lpstr>'1.3 AUX ADM'!Area_de_impressao</vt:lpstr>
      <vt:lpstr>'1.4 ENC OPER'!Area_de_impressao</vt:lpstr>
      <vt:lpstr>'1.5 MOT'!Area_de_impressao</vt:lpstr>
      <vt:lpstr>'1.6 PEDR'!Area_de_impressao</vt:lpstr>
      <vt:lpstr>'1.7 SERV'!Area_de_impressao</vt:lpstr>
      <vt:lpstr>'7 FATOR K'!Area_de_impressao</vt:lpstr>
      <vt:lpstr>CAPA!Area_de_impressao</vt:lpstr>
      <vt:lpstr>'Crono_20-30'!Area_de_impressao</vt:lpstr>
      <vt:lpstr>'CRONOGRAMA L3'!Area_de_impressao</vt:lpstr>
      <vt:lpstr>'CUSTOS FIXOS L3'!Area_de_impressao</vt:lpstr>
      <vt:lpstr>'CUSTOS VARIÁVEIS L3'!Area_de_impressao</vt:lpstr>
      <vt:lpstr>'Orç_20-30'!Area_de_impressao</vt:lpstr>
      <vt:lpstr>REFERÊNCIAS!Area_de_impressao</vt:lpstr>
      <vt:lpstr>SUMÁRIO!Area_de_impressao</vt:lpstr>
      <vt:lpstr>'1.1 COORD'!Titulos_de_impressao</vt:lpstr>
      <vt:lpstr>'1.2 MOB SOCIAL'!Titulos_de_impressao</vt:lpstr>
      <vt:lpstr>'1.3 AUX ADM'!Titulos_de_impressao</vt:lpstr>
      <vt:lpstr>'1.4 ENC OPER'!Titulos_de_impressao</vt:lpstr>
      <vt:lpstr>'1.5 MOT'!Titulos_de_impressao</vt:lpstr>
      <vt:lpstr>'1.6 PEDR'!Titulos_de_impressao</vt:lpstr>
      <vt:lpstr>'1.7 SERV'!Titulos_de_impressao</vt:lpstr>
      <vt:lpstr>'CUSTOS FIXOS L3'!Titulos_de_impressao</vt:lpstr>
      <vt:lpstr>'CUSTOS VARIÁVEIS L3'!Titulos_de_impressao</vt:lpstr>
      <vt:lpstr>REFERÊNCIAS!Titulos_de_impressao</vt:lpstr>
      <vt:lpstr>SUMÁRIO!Titulos_de_impressao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cp:lastPrinted>2026-05-07T20:11:52Z</cp:lastPrinted>
  <dcterms:created xsi:type="dcterms:W3CDTF">2009-02-03T12:18:48Z</dcterms:created>
  <dcterms:modified xsi:type="dcterms:W3CDTF">2026-06-09T13:23:42Z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