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castro\Desktop\PRINCIPAL\03. CONTRATAÇÕES\A - Gerenciadora Protratar (10-26)\"/>
    </mc:Choice>
  </mc:AlternateContent>
  <xr:revisionPtr revIDLastSave="0" documentId="13_ncr:1_{2EC95826-9969-4F4D-8451-D60F2AFFB025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Capa" sheetId="40" r:id="rId1"/>
    <sheet name="Orç_20-30" sheetId="28" state="hidden" r:id="rId2"/>
    <sheet name="Crono_20-30" sheetId="34" state="hidden" r:id="rId3"/>
    <sheet name="K" sheetId="115" r:id="rId4"/>
    <sheet name="Planejamento (PT)" sheetId="145" r:id="rId5"/>
    <sheet name="P1" sheetId="144" r:id="rId6"/>
    <sheet name="P2" sheetId="85" r:id="rId7"/>
    <sheet name="P3" sheetId="129" r:id="rId8"/>
    <sheet name="P4" sheetId="130" r:id="rId9"/>
    <sheet name="P5" sheetId="131" r:id="rId10"/>
    <sheet name="P6" sheetId="132" r:id="rId11"/>
    <sheet name="P7" sheetId="133" r:id="rId12"/>
    <sheet name="P8" sheetId="134" r:id="rId13"/>
    <sheet name="R$ TOTAL (Consolidado)" sheetId="138" r:id="rId14"/>
    <sheet name="Cronograma_percentuais" sheetId="142" r:id="rId15"/>
    <sheet name="R$ Produto (Total)" sheetId="136" r:id="rId16"/>
    <sheet name="Divisão CBHs" sheetId="150" r:id="rId17"/>
  </sheets>
  <definedNames>
    <definedName name="_xlnm._FilterDatabase" localSheetId="16" hidden="1">'Divisão CBHs'!$A$1:$J$31</definedName>
    <definedName name="_xlnm.Print_Area" localSheetId="0">Capa!$A$1:$J$52</definedName>
    <definedName name="_xlnm.Print_Area" localSheetId="2">'Crono_20-30'!$A$2:$H$30</definedName>
    <definedName name="_xlnm.Print_Area" localSheetId="14">Cronograma_percentuais!$A$1:$R$29</definedName>
    <definedName name="_xlnm.Print_Area" localSheetId="3">K!$A$1:$G$23</definedName>
    <definedName name="_xlnm.Print_Area" localSheetId="1">'Orç_20-30'!$A$1:$G$82</definedName>
    <definedName name="_xlnm.Print_Area" localSheetId="5">'P1'!$A$1:$J$27</definedName>
    <definedName name="_xlnm.Print_Area" localSheetId="6">'P2'!$A$1:$J$27</definedName>
    <definedName name="_xlnm.Print_Area" localSheetId="7">'P3'!$A$1:$J$27</definedName>
    <definedName name="_xlnm.Print_Area" localSheetId="8">'P4'!$A$1:$J$27</definedName>
    <definedName name="_xlnm.Print_Area" localSheetId="9">'P5'!$A$1:$J$27</definedName>
    <definedName name="_xlnm.Print_Area" localSheetId="10">'P6'!$A$1:$J$27</definedName>
    <definedName name="_xlnm.Print_Area" localSheetId="11">'P7'!$A$1:$J$27</definedName>
    <definedName name="_xlnm.Print_Area" localSheetId="12">'P8'!$A$1:$J$27</definedName>
    <definedName name="_xlnm.Print_Area" localSheetId="4">'Planejamento (PT)'!$A$1:$J$27</definedName>
    <definedName name="_xlnm.Print_Area" localSheetId="15">'R$ Produto (Total)'!$A$1:$G$20</definedName>
    <definedName name="_xlnm.Print_Area" localSheetId="13">'R$ TOTAL (Consolidado)'!$A$1:$J$27</definedName>
    <definedName name="_xlnm.Print_Titles" localSheetId="5">'P1'!$1:$3</definedName>
    <definedName name="_xlnm.Print_Titles" localSheetId="6">'P2'!$1:$3</definedName>
    <definedName name="_xlnm.Print_Titles" localSheetId="7">'P3'!$1:$3</definedName>
    <definedName name="_xlnm.Print_Titles" localSheetId="8">'P4'!$1:$3</definedName>
    <definedName name="_xlnm.Print_Titles" localSheetId="9">'P5'!$1:$3</definedName>
    <definedName name="_xlnm.Print_Titles" localSheetId="10">'P6'!$1:$3</definedName>
    <definedName name="_xlnm.Print_Titles" localSheetId="11">'P7'!$1:$3</definedName>
    <definedName name="_xlnm.Print_Titles" localSheetId="12">'P8'!$1:$3</definedName>
    <definedName name="_xlnm.Print_Titles" localSheetId="4">'Planejamento (PT)'!$1:$3</definedName>
    <definedName name="_xlnm.Print_Titles" localSheetId="13">'R$ TOTAL (Consolidado)'!$1:$3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38" l="1"/>
  <c r="E19" i="138"/>
  <c r="E13" i="138"/>
  <c r="E12" i="138"/>
  <c r="E8" i="138"/>
  <c r="E9" i="138"/>
  <c r="E7" i="138"/>
  <c r="G20" i="138"/>
  <c r="G19" i="138"/>
  <c r="G13" i="138"/>
  <c r="G12" i="138"/>
  <c r="G8" i="138"/>
  <c r="G9" i="138"/>
  <c r="G7" i="138"/>
  <c r="G22" i="115"/>
  <c r="G21" i="115" l="1"/>
  <c r="G20" i="115"/>
  <c r="A1" i="133"/>
  <c r="A1" i="129"/>
  <c r="G19" i="115"/>
  <c r="D7" i="142"/>
  <c r="E7" i="142"/>
  <c r="F7" i="142"/>
  <c r="G7" i="142"/>
  <c r="H7" i="142"/>
  <c r="I7" i="142"/>
  <c r="J7" i="142"/>
  <c r="K7" i="142"/>
  <c r="L7" i="142"/>
  <c r="M7" i="142"/>
  <c r="N7" i="142"/>
  <c r="O7" i="142"/>
  <c r="Q7" i="142"/>
  <c r="R7" i="142"/>
  <c r="P7" i="142"/>
  <c r="H19" i="130"/>
  <c r="H19" i="134"/>
  <c r="H19" i="133"/>
  <c r="H19" i="132"/>
  <c r="H19" i="131"/>
  <c r="H19" i="129"/>
  <c r="H19" i="85"/>
  <c r="H19" i="144"/>
  <c r="H20" i="145"/>
  <c r="K15" i="150"/>
  <c r="K14" i="150"/>
  <c r="K13" i="150"/>
  <c r="K12" i="150"/>
  <c r="K17" i="150" s="1"/>
  <c r="K6" i="150"/>
  <c r="K5" i="150"/>
  <c r="K4" i="150"/>
  <c r="K3" i="150"/>
  <c r="K8" i="150" s="1"/>
  <c r="E3" i="136"/>
  <c r="J3" i="138"/>
  <c r="J3" i="134"/>
  <c r="J3" i="133"/>
  <c r="J3" i="132"/>
  <c r="J3" i="131"/>
  <c r="J3" i="130"/>
  <c r="J3" i="129"/>
  <c r="J3" i="85"/>
  <c r="J3" i="144"/>
  <c r="J3" i="145"/>
  <c r="G4" i="115"/>
  <c r="A1" i="138"/>
  <c r="A1" i="134"/>
  <c r="A1" i="132"/>
  <c r="A1" i="131"/>
  <c r="A1" i="130"/>
  <c r="A1" i="85"/>
  <c r="A1" i="144"/>
  <c r="A1" i="145"/>
  <c r="A1" i="115"/>
  <c r="F11" i="136" l="1"/>
  <c r="F20" i="136" s="1"/>
  <c r="H18" i="144" l="1"/>
  <c r="H19" i="145"/>
  <c r="H20" i="138" l="1"/>
  <c r="D14" i="138"/>
  <c r="D15" i="138"/>
  <c r="C14" i="138"/>
  <c r="C15" i="138"/>
  <c r="B14" i="138"/>
  <c r="B15" i="138"/>
  <c r="H18" i="134"/>
  <c r="H18" i="133"/>
  <c r="H18" i="132"/>
  <c r="H18" i="131"/>
  <c r="H18" i="130"/>
  <c r="H19" i="138" l="1"/>
  <c r="B5" i="136"/>
  <c r="B4" i="136"/>
  <c r="H18" i="129"/>
  <c r="I18" i="129" s="1"/>
  <c r="I19" i="130" l="1"/>
  <c r="I20" i="138"/>
  <c r="I19" i="134"/>
  <c r="I19" i="133"/>
  <c r="I19" i="132"/>
  <c r="I19" i="131"/>
  <c r="I19" i="129"/>
  <c r="I19" i="85"/>
  <c r="I19" i="144"/>
  <c r="I20" i="145"/>
  <c r="I18" i="144"/>
  <c r="I19" i="145"/>
  <c r="I18" i="130"/>
  <c r="I18" i="131"/>
  <c r="I18" i="132"/>
  <c r="I18" i="133"/>
  <c r="I18" i="134"/>
  <c r="I19" i="138"/>
  <c r="I15" i="132" l="1"/>
  <c r="I16" i="145"/>
  <c r="I15" i="144"/>
  <c r="I15" i="129"/>
  <c r="I15" i="134"/>
  <c r="I15" i="131"/>
  <c r="I15" i="133"/>
  <c r="I15" i="130"/>
  <c r="I16" i="138" l="1"/>
  <c r="H18" i="85" l="1"/>
  <c r="I18" i="85" s="1"/>
  <c r="I15" i="85" l="1"/>
  <c r="L79" i="28"/>
  <c r="F19" i="28"/>
  <c r="F20" i="28"/>
  <c r="F76" i="28"/>
  <c r="E76" i="28"/>
  <c r="B76" i="28"/>
  <c r="E75" i="28"/>
  <c r="G75" i="28" s="1"/>
  <c r="F74" i="28"/>
  <c r="E74" i="28"/>
  <c r="B74" i="28"/>
  <c r="F73" i="28"/>
  <c r="E73" i="28"/>
  <c r="B73" i="28"/>
  <c r="F72" i="28"/>
  <c r="E72" i="28"/>
  <c r="B72" i="28"/>
  <c r="F70" i="28"/>
  <c r="E70" i="28"/>
  <c r="B70" i="28"/>
  <c r="F69" i="28"/>
  <c r="E69" i="28"/>
  <c r="B69" i="28"/>
  <c r="F68" i="28"/>
  <c r="E68" i="28"/>
  <c r="B68" i="28"/>
  <c r="F67" i="28"/>
  <c r="E67" i="28"/>
  <c r="B67" i="28"/>
  <c r="F66" i="28"/>
  <c r="E66" i="28"/>
  <c r="B66" i="28"/>
  <c r="E65" i="28"/>
  <c r="G65" i="28" s="1"/>
  <c r="E64" i="28"/>
  <c r="G64" i="28" s="1"/>
  <c r="E63" i="28"/>
  <c r="G63" i="28" s="1"/>
  <c r="F61" i="28"/>
  <c r="E61" i="28"/>
  <c r="B61" i="28"/>
  <c r="F60" i="28"/>
  <c r="E60" i="28"/>
  <c r="B60" i="28"/>
  <c r="F59" i="28"/>
  <c r="E59" i="28"/>
  <c r="B59" i="28"/>
  <c r="F58" i="28"/>
  <c r="E58" i="28"/>
  <c r="B58" i="28"/>
  <c r="F57" i="28"/>
  <c r="E57" i="28"/>
  <c r="B57" i="28"/>
  <c r="F56" i="28"/>
  <c r="E56" i="28"/>
  <c r="B56" i="28"/>
  <c r="F55" i="28"/>
  <c r="E55" i="28"/>
  <c r="B55" i="28"/>
  <c r="E54" i="28"/>
  <c r="G54" i="28" s="1"/>
  <c r="E53" i="28"/>
  <c r="G53" i="28" s="1"/>
  <c r="E52" i="28"/>
  <c r="G52" i="28" s="1"/>
  <c r="F50" i="28"/>
  <c r="E50" i="28"/>
  <c r="B50" i="28"/>
  <c r="F49" i="28"/>
  <c r="E49" i="28"/>
  <c r="B49" i="28"/>
  <c r="F48" i="28"/>
  <c r="E48" i="28"/>
  <c r="B48" i="28"/>
  <c r="F47" i="28"/>
  <c r="E47" i="28"/>
  <c r="B47" i="28"/>
  <c r="F46" i="28"/>
  <c r="E46" i="28"/>
  <c r="B46" i="28"/>
  <c r="F45" i="28"/>
  <c r="E45" i="28"/>
  <c r="B45" i="28"/>
  <c r="F44" i="28"/>
  <c r="E44" i="28"/>
  <c r="B44" i="28"/>
  <c r="E43" i="28"/>
  <c r="G43" i="28" s="1"/>
  <c r="E42" i="28"/>
  <c r="G42" i="28" s="1"/>
  <c r="E41" i="28"/>
  <c r="G41" i="28" s="1"/>
  <c r="F39" i="28"/>
  <c r="E39" i="28"/>
  <c r="B39" i="28"/>
  <c r="F38" i="28"/>
  <c r="E38" i="28"/>
  <c r="B38" i="28"/>
  <c r="F37" i="28"/>
  <c r="E37" i="28"/>
  <c r="B37" i="28"/>
  <c r="F36" i="28"/>
  <c r="E36" i="28"/>
  <c r="B36" i="28"/>
  <c r="F35" i="28"/>
  <c r="E35" i="28"/>
  <c r="B35" i="28"/>
  <c r="F34" i="28"/>
  <c r="E34" i="28"/>
  <c r="B34" i="28"/>
  <c r="E33" i="28"/>
  <c r="G33" i="28" s="1"/>
  <c r="E32" i="28"/>
  <c r="G32" i="28" s="1"/>
  <c r="E31" i="28"/>
  <c r="G31" i="28" s="1"/>
  <c r="F29" i="28"/>
  <c r="E29" i="28"/>
  <c r="B29" i="28"/>
  <c r="F28" i="28"/>
  <c r="E28" i="28"/>
  <c r="B28" i="28"/>
  <c r="F27" i="28"/>
  <c r="E27" i="28"/>
  <c r="B27" i="28"/>
  <c r="F26" i="28"/>
  <c r="E26" i="28"/>
  <c r="B26" i="28"/>
  <c r="F25" i="28"/>
  <c r="E25" i="28"/>
  <c r="B25" i="28"/>
  <c r="E24" i="28"/>
  <c r="G24" i="28" s="1"/>
  <c r="O23" i="28"/>
  <c r="P23" i="28" s="1"/>
  <c r="E23" i="28"/>
  <c r="G23" i="28" s="1"/>
  <c r="O22" i="28"/>
  <c r="P22" i="28" s="1"/>
  <c r="E22" i="28"/>
  <c r="G22" i="28" s="1"/>
  <c r="E20" i="28"/>
  <c r="B20" i="28"/>
  <c r="E19" i="28"/>
  <c r="B19" i="28"/>
  <c r="F18" i="28"/>
  <c r="E18" i="28"/>
  <c r="B18" i="28"/>
  <c r="H8" i="130" l="1"/>
  <c r="I8" i="130" s="1"/>
  <c r="H8" i="138"/>
  <c r="I8" i="138" s="1"/>
  <c r="H8" i="144"/>
  <c r="I8" i="144" s="1"/>
  <c r="H8" i="85"/>
  <c r="I8" i="85" s="1"/>
  <c r="H8" i="129"/>
  <c r="I8" i="129" s="1"/>
  <c r="H8" i="134"/>
  <c r="I8" i="134" s="1"/>
  <c r="H8" i="133"/>
  <c r="I8" i="133" s="1"/>
  <c r="H8" i="131"/>
  <c r="I8" i="131" s="1"/>
  <c r="H8" i="132"/>
  <c r="I8" i="132" s="1"/>
  <c r="H8" i="145"/>
  <c r="I8" i="145" s="1"/>
  <c r="H9" i="138"/>
  <c r="I9" i="138" s="1"/>
  <c r="H9" i="131"/>
  <c r="I9" i="131" s="1"/>
  <c r="H9" i="144"/>
  <c r="I9" i="144" s="1"/>
  <c r="H9" i="130"/>
  <c r="I9" i="130" s="1"/>
  <c r="H9" i="133"/>
  <c r="I9" i="133" s="1"/>
  <c r="H9" i="132"/>
  <c r="I9" i="132" s="1"/>
  <c r="H9" i="85"/>
  <c r="I9" i="85" s="1"/>
  <c r="H9" i="134"/>
  <c r="I9" i="134" s="1"/>
  <c r="H9" i="145"/>
  <c r="I9" i="145" s="1"/>
  <c r="H9" i="129"/>
  <c r="I9" i="129" s="1"/>
  <c r="H13" i="145"/>
  <c r="I13" i="145" s="1"/>
  <c r="H13" i="144"/>
  <c r="I13" i="144" s="1"/>
  <c r="H13" i="131"/>
  <c r="I13" i="131" s="1"/>
  <c r="H13" i="132"/>
  <c r="I13" i="132" s="1"/>
  <c r="H13" i="130"/>
  <c r="I13" i="130" s="1"/>
  <c r="H13" i="85"/>
  <c r="I13" i="85" s="1"/>
  <c r="H13" i="138"/>
  <c r="I13" i="138" s="1"/>
  <c r="H13" i="134"/>
  <c r="I13" i="134" s="1"/>
  <c r="H13" i="133"/>
  <c r="I13" i="133" s="1"/>
  <c r="E15" i="138"/>
  <c r="H15" i="138" s="1"/>
  <c r="I15" i="138" s="1"/>
  <c r="H12" i="144"/>
  <c r="I12" i="144" s="1"/>
  <c r="H12" i="145"/>
  <c r="I12" i="145" s="1"/>
  <c r="H12" i="134"/>
  <c r="I12" i="134" s="1"/>
  <c r="H12" i="133"/>
  <c r="I12" i="133" s="1"/>
  <c r="H12" i="130"/>
  <c r="I12" i="130" s="1"/>
  <c r="H12" i="85"/>
  <c r="I12" i="85" s="1"/>
  <c r="H12" i="138"/>
  <c r="H12" i="132"/>
  <c r="I12" i="132" s="1"/>
  <c r="H12" i="131"/>
  <c r="I12" i="131" s="1"/>
  <c r="E14" i="138"/>
  <c r="H14" i="138" s="1"/>
  <c r="I14" i="138" s="1"/>
  <c r="H7" i="144"/>
  <c r="I7" i="144" s="1"/>
  <c r="H7" i="145"/>
  <c r="I7" i="145" s="1"/>
  <c r="H7" i="133"/>
  <c r="I7" i="133" s="1"/>
  <c r="H7" i="134"/>
  <c r="I7" i="134" s="1"/>
  <c r="H7" i="132"/>
  <c r="I7" i="132" s="1"/>
  <c r="H7" i="85"/>
  <c r="I7" i="85" s="1"/>
  <c r="H7" i="138"/>
  <c r="I7" i="138" s="1"/>
  <c r="I6" i="138" s="1"/>
  <c r="H7" i="131"/>
  <c r="I7" i="131" s="1"/>
  <c r="H7" i="130"/>
  <c r="I7" i="130" s="1"/>
  <c r="H7" i="129"/>
  <c r="I7" i="129" s="1"/>
  <c r="G69" i="28"/>
  <c r="G74" i="28"/>
  <c r="G76" i="28"/>
  <c r="G37" i="28"/>
  <c r="G45" i="28"/>
  <c r="G49" i="28"/>
  <c r="G57" i="28"/>
  <c r="G61" i="28"/>
  <c r="G29" i="28"/>
  <c r="G48" i="28"/>
  <c r="G73" i="28"/>
  <c r="G28" i="28"/>
  <c r="G35" i="28"/>
  <c r="G39" i="28"/>
  <c r="G47" i="28"/>
  <c r="G55" i="28"/>
  <c r="G51" i="28" s="1"/>
  <c r="G59" i="28"/>
  <c r="G67" i="28"/>
  <c r="G72" i="28"/>
  <c r="G71" i="28" s="1"/>
  <c r="G80" i="28" s="1"/>
  <c r="G81" i="28" s="1"/>
  <c r="G25" i="28"/>
  <c r="G21" i="28" s="1"/>
  <c r="G44" i="28"/>
  <c r="G40" i="28" s="1"/>
  <c r="G68" i="28"/>
  <c r="G27" i="28"/>
  <c r="G34" i="28"/>
  <c r="G30" i="28" s="1"/>
  <c r="G38" i="28"/>
  <c r="G58" i="28"/>
  <c r="G18" i="28"/>
  <c r="G17" i="28" s="1"/>
  <c r="B17" i="34" s="1"/>
  <c r="G26" i="28"/>
  <c r="G36" i="28"/>
  <c r="G46" i="28"/>
  <c r="G50" i="28"/>
  <c r="G56" i="28"/>
  <c r="G60" i="28"/>
  <c r="G66" i="28"/>
  <c r="G62" i="28" s="1"/>
  <c r="G70" i="28"/>
  <c r="G19" i="28"/>
  <c r="G20" i="28"/>
  <c r="H11" i="138" l="1"/>
  <c r="I12" i="138"/>
  <c r="I11" i="138" s="1"/>
  <c r="H12" i="129"/>
  <c r="I12" i="129" s="1"/>
  <c r="H13" i="129"/>
  <c r="I13" i="129" s="1"/>
  <c r="H6" i="130"/>
  <c r="H11" i="130"/>
  <c r="H11" i="131"/>
  <c r="H6" i="134"/>
  <c r="H11" i="132"/>
  <c r="I11" i="133"/>
  <c r="H6" i="145"/>
  <c r="H11" i="133"/>
  <c r="H11" i="145"/>
  <c r="H11" i="144"/>
  <c r="H6" i="144"/>
  <c r="I11" i="130"/>
  <c r="I6" i="134"/>
  <c r="I6" i="130"/>
  <c r="H11" i="85"/>
  <c r="I11" i="131"/>
  <c r="I11" i="85"/>
  <c r="H6" i="138"/>
  <c r="I11" i="132"/>
  <c r="H6" i="132"/>
  <c r="K7" i="129"/>
  <c r="H6" i="129"/>
  <c r="H6" i="131"/>
  <c r="K7" i="130"/>
  <c r="H6" i="133"/>
  <c r="B19" i="34"/>
  <c r="E20" i="34" s="1"/>
  <c r="E27" i="34" s="1"/>
  <c r="G77" i="28"/>
  <c r="G78" i="28" s="1"/>
  <c r="B25" i="34"/>
  <c r="H26" i="34" s="1"/>
  <c r="H27" i="34" s="1"/>
  <c r="B23" i="34"/>
  <c r="G24" i="34" s="1"/>
  <c r="G27" i="34" s="1"/>
  <c r="B15" i="34"/>
  <c r="C16" i="34" s="1"/>
  <c r="C27" i="34" s="1"/>
  <c r="H28" i="34" s="1"/>
  <c r="G82" i="28"/>
  <c r="B21" i="34"/>
  <c r="F22" i="34" s="1"/>
  <c r="F27" i="34" s="1"/>
  <c r="D18" i="34"/>
  <c r="D27" i="34" s="1"/>
  <c r="H11" i="129" l="1"/>
  <c r="I11" i="129"/>
  <c r="I21" i="130"/>
  <c r="E15" i="136" s="1"/>
  <c r="H6" i="85"/>
  <c r="I11" i="145"/>
  <c r="I6" i="145"/>
  <c r="I11" i="144"/>
  <c r="I6" i="144"/>
  <c r="I6" i="85"/>
  <c r="I21" i="85" s="1"/>
  <c r="I6" i="132"/>
  <c r="I21" i="132" s="1"/>
  <c r="I6" i="133"/>
  <c r="I21" i="133" s="1"/>
  <c r="I6" i="129"/>
  <c r="I6" i="131"/>
  <c r="I21" i="131" s="1"/>
  <c r="H11" i="134"/>
  <c r="I11" i="134"/>
  <c r="K7" i="132"/>
  <c r="E28" i="34"/>
  <c r="E30" i="34" s="1"/>
  <c r="G29" i="34"/>
  <c r="D28" i="34"/>
  <c r="D30" i="34" s="1"/>
  <c r="F28" i="34"/>
  <c r="F30" i="34" s="1"/>
  <c r="G28" i="34"/>
  <c r="G30" i="34" s="1"/>
  <c r="C28" i="34"/>
  <c r="C30" i="34" s="1"/>
  <c r="C29" i="34"/>
  <c r="E29" i="34"/>
  <c r="F29" i="34"/>
  <c r="H30" i="34"/>
  <c r="D29" i="34"/>
  <c r="H29" i="34"/>
  <c r="I22" i="138" l="1"/>
  <c r="J9" i="138" s="1"/>
  <c r="I21" i="129"/>
  <c r="E14" i="136" s="1"/>
  <c r="I21" i="144"/>
  <c r="J12" i="144" s="1"/>
  <c r="I21" i="134"/>
  <c r="E19" i="136" s="1"/>
  <c r="G19" i="136" s="1"/>
  <c r="I21" i="145"/>
  <c r="E9" i="136" s="1"/>
  <c r="G15" i="136"/>
  <c r="E13" i="136"/>
  <c r="E16" i="136"/>
  <c r="J8" i="130"/>
  <c r="J19" i="145" l="1"/>
  <c r="G9" i="136"/>
  <c r="G14" i="136"/>
  <c r="G16" i="136"/>
  <c r="G13" i="136"/>
  <c r="J19" i="144"/>
  <c r="J8" i="144"/>
  <c r="C5" i="150"/>
  <c r="D5" i="150" s="1"/>
  <c r="E5" i="150" s="1"/>
  <c r="C8" i="142"/>
  <c r="J18" i="133"/>
  <c r="J8" i="134"/>
  <c r="J9" i="134"/>
  <c r="J7" i="134"/>
  <c r="J13" i="134"/>
  <c r="J18" i="134"/>
  <c r="J12" i="134"/>
  <c r="J7" i="145"/>
  <c r="J19" i="134"/>
  <c r="J18" i="144"/>
  <c r="E12" i="136"/>
  <c r="J9" i="144"/>
  <c r="J7" i="144"/>
  <c r="J13" i="144"/>
  <c r="J11" i="144" s="1"/>
  <c r="J20" i="145"/>
  <c r="J8" i="145"/>
  <c r="J9" i="145"/>
  <c r="J13" i="145"/>
  <c r="J12" i="145"/>
  <c r="J8" i="131"/>
  <c r="J8" i="129"/>
  <c r="J9" i="85"/>
  <c r="J19" i="85"/>
  <c r="J12" i="85"/>
  <c r="J7" i="85"/>
  <c r="J13" i="85"/>
  <c r="J18" i="85"/>
  <c r="J8" i="85"/>
  <c r="J8" i="138"/>
  <c r="J13" i="131"/>
  <c r="J9" i="131"/>
  <c r="J19" i="130"/>
  <c r="J9" i="130"/>
  <c r="J9" i="129"/>
  <c r="J13" i="129"/>
  <c r="J18" i="130"/>
  <c r="J13" i="130"/>
  <c r="J7" i="131"/>
  <c r="J18" i="131"/>
  <c r="J12" i="130"/>
  <c r="J7" i="130"/>
  <c r="J12" i="131"/>
  <c r="J19" i="131"/>
  <c r="J19" i="129"/>
  <c r="J12" i="129"/>
  <c r="J7" i="129"/>
  <c r="J18" i="129"/>
  <c r="G12" i="136" l="1"/>
  <c r="J15" i="144"/>
  <c r="R8" i="142"/>
  <c r="Q8" i="142"/>
  <c r="P8" i="142"/>
  <c r="I4" i="150"/>
  <c r="I5" i="150"/>
  <c r="I6" i="150"/>
  <c r="I3" i="150"/>
  <c r="J6" i="144"/>
  <c r="N8" i="142"/>
  <c r="L8" i="142"/>
  <c r="E8" i="142"/>
  <c r="D8" i="142"/>
  <c r="I8" i="142"/>
  <c r="G8" i="142"/>
  <c r="H8" i="142"/>
  <c r="M8" i="142"/>
  <c r="K8" i="142"/>
  <c r="O8" i="142"/>
  <c r="J8" i="142"/>
  <c r="F8" i="142"/>
  <c r="I12" i="150"/>
  <c r="I15" i="150"/>
  <c r="I13" i="150"/>
  <c r="I14" i="150"/>
  <c r="J8" i="133"/>
  <c r="E18" i="136"/>
  <c r="J19" i="133"/>
  <c r="J15" i="133" s="1"/>
  <c r="J12" i="133"/>
  <c r="J7" i="133"/>
  <c r="J9" i="133"/>
  <c r="J13" i="133"/>
  <c r="J11" i="134"/>
  <c r="J15" i="134"/>
  <c r="J6" i="134"/>
  <c r="J6" i="145"/>
  <c r="J11" i="145"/>
  <c r="J15" i="85"/>
  <c r="J16" i="145"/>
  <c r="J6" i="130"/>
  <c r="J6" i="129"/>
  <c r="J6" i="85"/>
  <c r="J6" i="131"/>
  <c r="J11" i="85"/>
  <c r="J11" i="131"/>
  <c r="J11" i="130"/>
  <c r="J15" i="130"/>
  <c r="J11" i="129"/>
  <c r="J15" i="129"/>
  <c r="J15" i="131"/>
  <c r="J12" i="138"/>
  <c r="J20" i="138"/>
  <c r="E17" i="136"/>
  <c r="J7" i="138"/>
  <c r="J6" i="138" s="1"/>
  <c r="J13" i="138"/>
  <c r="J14" i="138"/>
  <c r="J19" i="138"/>
  <c r="J15" i="138"/>
  <c r="E11" i="136" l="1"/>
  <c r="J11" i="138"/>
  <c r="J21" i="144"/>
  <c r="G17" i="136"/>
  <c r="G18" i="136"/>
  <c r="J21" i="145"/>
  <c r="J6" i="133"/>
  <c r="J11" i="133"/>
  <c r="J21" i="134"/>
  <c r="J8" i="132"/>
  <c r="J21" i="85"/>
  <c r="J9" i="132"/>
  <c r="J21" i="129"/>
  <c r="J21" i="130"/>
  <c r="J21" i="131"/>
  <c r="J16" i="138"/>
  <c r="J19" i="132"/>
  <c r="J18" i="132"/>
  <c r="J7" i="132"/>
  <c r="J13" i="132"/>
  <c r="J12" i="132"/>
  <c r="G20" i="136" l="1"/>
  <c r="E20" i="136"/>
  <c r="J21" i="133"/>
  <c r="J6" i="132"/>
  <c r="J11" i="132"/>
  <c r="J15" i="132"/>
  <c r="J22" i="138"/>
  <c r="D9" i="136" l="1"/>
  <c r="C5" i="142" s="1"/>
  <c r="C7" i="142"/>
  <c r="G5" i="150"/>
  <c r="C4" i="150"/>
  <c r="D4" i="150" s="1"/>
  <c r="E4" i="150" s="1"/>
  <c r="D12" i="136"/>
  <c r="C9" i="142" s="1"/>
  <c r="D16" i="136"/>
  <c r="C17" i="142" s="1"/>
  <c r="D14" i="136"/>
  <c r="C13" i="142" s="1"/>
  <c r="D13" i="136"/>
  <c r="C11" i="142" s="1"/>
  <c r="D19" i="136"/>
  <c r="C23" i="142" s="1"/>
  <c r="D15" i="136"/>
  <c r="C15" i="142" s="1"/>
  <c r="D18" i="136"/>
  <c r="C21" i="142" s="1"/>
  <c r="D17" i="136"/>
  <c r="C19" i="142" s="1"/>
  <c r="J21" i="132"/>
  <c r="H22" i="150" l="1"/>
  <c r="G13" i="150"/>
  <c r="G12" i="150"/>
  <c r="G4" i="150"/>
  <c r="H12" i="150"/>
  <c r="H13" i="150"/>
  <c r="H14" i="150"/>
  <c r="H15" i="150"/>
  <c r="H3" i="150"/>
  <c r="H4" i="150"/>
  <c r="H5" i="150"/>
  <c r="J5" i="150" s="1"/>
  <c r="H6" i="150"/>
  <c r="G6" i="150"/>
  <c r="G15" i="150"/>
  <c r="G14" i="150"/>
  <c r="G3" i="150"/>
  <c r="C26" i="142"/>
  <c r="C28" i="142" s="1"/>
  <c r="C6" i="142"/>
  <c r="C24" i="142"/>
  <c r="C10" i="142"/>
  <c r="C20" i="142"/>
  <c r="C12" i="142"/>
  <c r="C16" i="142"/>
  <c r="C18" i="142"/>
  <c r="J18" i="142" s="1"/>
  <c r="C22" i="142"/>
  <c r="C14" i="142"/>
  <c r="D11" i="136"/>
  <c r="D20" i="136" s="1"/>
  <c r="C27" i="142" l="1"/>
  <c r="J14" i="150"/>
  <c r="J6" i="150"/>
  <c r="O22" i="142"/>
  <c r="N22" i="142"/>
  <c r="M22" i="142"/>
  <c r="L22" i="142"/>
  <c r="O20" i="142"/>
  <c r="N20" i="142"/>
  <c r="M20" i="142"/>
  <c r="L20" i="142"/>
  <c r="O24" i="142"/>
  <c r="P24" i="142"/>
  <c r="P27" i="142" s="1"/>
  <c r="Q24" i="142"/>
  <c r="Q27" i="142" s="1"/>
  <c r="R24" i="142"/>
  <c r="R27" i="142" s="1"/>
  <c r="J12" i="150"/>
  <c r="J4" i="150"/>
  <c r="J3" i="150"/>
  <c r="J15" i="150"/>
  <c r="I18" i="142"/>
  <c r="K18" i="142"/>
  <c r="L18" i="142"/>
  <c r="F10" i="142"/>
  <c r="E10" i="142"/>
  <c r="H16" i="142"/>
  <c r="I16" i="142"/>
  <c r="J16" i="142"/>
  <c r="K16" i="142"/>
  <c r="H14" i="142"/>
  <c r="G14" i="142"/>
  <c r="F12" i="142"/>
  <c r="G12" i="142"/>
  <c r="D6" i="142"/>
  <c r="M27" i="142" l="1"/>
  <c r="M26" i="142" s="1"/>
  <c r="N27" i="142"/>
  <c r="N26" i="142" s="1"/>
  <c r="O27" i="142"/>
  <c r="O26" i="142" s="1"/>
  <c r="R26" i="142"/>
  <c r="Q26" i="142"/>
  <c r="P26" i="142"/>
  <c r="D27" i="142"/>
  <c r="D26" i="142" s="1"/>
  <c r="D28" i="142" s="1"/>
  <c r="E27" i="142"/>
  <c r="E26" i="142" s="1"/>
  <c r="J8" i="150"/>
  <c r="H27" i="142"/>
  <c r="H26" i="142" s="1"/>
  <c r="G27" i="142"/>
  <c r="J27" i="142"/>
  <c r="J26" i="142" s="1"/>
  <c r="K27" i="142"/>
  <c r="K26" i="142" s="1"/>
  <c r="J13" i="150"/>
  <c r="J17" i="150" s="1"/>
  <c r="G22" i="150"/>
  <c r="I22" i="150" s="1"/>
  <c r="I27" i="142"/>
  <c r="I26" i="142" s="1"/>
  <c r="F27" i="142"/>
  <c r="L27" i="142"/>
  <c r="L26" i="142" s="1"/>
  <c r="C29" i="142"/>
  <c r="D29" i="142" l="1"/>
  <c r="E29" i="142" s="1"/>
  <c r="F29" i="142" s="1"/>
  <c r="G29" i="142" s="1"/>
  <c r="H29" i="142" s="1"/>
  <c r="I29" i="142" s="1"/>
  <c r="J29" i="142" s="1"/>
  <c r="K29" i="142" s="1"/>
  <c r="L29" i="142" s="1"/>
  <c r="M29" i="142" s="1"/>
  <c r="N29" i="142" s="1"/>
  <c r="O29" i="142" s="1"/>
  <c r="P29" i="142" s="1"/>
  <c r="Q29" i="142" s="1"/>
  <c r="R29" i="142" s="1"/>
  <c r="F26" i="142"/>
  <c r="G26" i="142"/>
  <c r="J19" i="150"/>
  <c r="E28" i="142"/>
  <c r="F28" i="142" l="1"/>
  <c r="G28" i="142" s="1"/>
  <c r="H28" i="142" s="1"/>
  <c r="I28" i="142" s="1"/>
  <c r="J28" i="142" s="1"/>
  <c r="K28" i="142" s="1"/>
  <c r="L28" i="142" s="1"/>
  <c r="M28" i="142" s="1"/>
  <c r="N28" i="142" s="1"/>
  <c r="O28" i="142" s="1"/>
  <c r="P28" i="142" s="1"/>
  <c r="Q28" i="142" s="1"/>
  <c r="R28" i="14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lorenacp</author>
  </authors>
  <commentList>
    <comment ref="N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http://www.sasp.org.br/index.php/piso-salarial.html</t>
        </r>
      </text>
    </comment>
    <comment ref="P22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114% de impostos</t>
        </r>
      </text>
    </comment>
    <comment ref="N23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http://www.assistentesocial.com.br/perguntas.php</t>
        </r>
      </text>
    </comment>
  </commentList>
</comments>
</file>

<file path=xl/sharedStrings.xml><?xml version="1.0" encoding="utf-8"?>
<sst xmlns="http://schemas.openxmlformats.org/spreadsheetml/2006/main" count="854" uniqueCount="252">
  <si>
    <t>CBHs Piranga, Piracicaba, Santo Antônio e Manhuaçu</t>
  </si>
  <si>
    <t>GOVERNADOR VALADARES/MG</t>
  </si>
  <si>
    <t>GOVERNO DO ESTADO DO RIO DE JANEIRO</t>
  </si>
  <si>
    <t>SECRETARIA DE ESTADO DO AMBIENTE - SEA</t>
  </si>
  <si>
    <t>Planilha Orçamentária</t>
  </si>
  <si>
    <t>I0 = AGO/2011</t>
  </si>
  <si>
    <t>Projeto: ELABORAÇÃO DE PLANO MUNICIPAL DE SANEAMENTO NAS MODALIDADES ÁGUA, ESGOTO E DRENAGEM URBANA  PARA MUNICÍPIOS COM POPULAÇÃO ATÉ 15 MIL HABITANTES</t>
  </si>
  <si>
    <t>ITEM</t>
  </si>
  <si>
    <t>DESCRIÇÃO</t>
  </si>
  <si>
    <t>Código</t>
  </si>
  <si>
    <t>Unid.</t>
  </si>
  <si>
    <t>Quant.</t>
  </si>
  <si>
    <t>Preço unit.</t>
  </si>
  <si>
    <t>Custo total</t>
  </si>
  <si>
    <t>EMOP JUL/11</t>
  </si>
  <si>
    <t>Supervisão e Suporte</t>
  </si>
  <si>
    <t>h/mês</t>
  </si>
  <si>
    <t>nº meses</t>
  </si>
  <si>
    <t>nº prof.</t>
  </si>
  <si>
    <t>0.1</t>
  </si>
  <si>
    <t>05.105.034-0</t>
  </si>
  <si>
    <t>h</t>
  </si>
  <si>
    <t>0.2</t>
  </si>
  <si>
    <t>05.105.038-0</t>
  </si>
  <si>
    <t>0.3</t>
  </si>
  <si>
    <t>05.105.041-0</t>
  </si>
  <si>
    <t>Plano de Trabalho (P1) e Projeto de Comunicação e Mobilização Social (P2)</t>
  </si>
  <si>
    <t>P1 + P2</t>
  </si>
  <si>
    <t>1.1</t>
  </si>
  <si>
    <t>MÃO-DE-OBRA DE ADVOGADO OU ASSESSOR JURÍDICO</t>
  </si>
  <si>
    <t>1.2</t>
  </si>
  <si>
    <t xml:space="preserve">MÃO-DE-OBRA DE ASSISTENTE SOCIAL </t>
  </si>
  <si>
    <t>1.3</t>
  </si>
  <si>
    <t>MÃO-DE-OBRA DE ECONOMISTA</t>
  </si>
  <si>
    <t>1.4</t>
  </si>
  <si>
    <t>05.105.033-0</t>
  </si>
  <si>
    <t>1.5</t>
  </si>
  <si>
    <t>05.105.032-0</t>
  </si>
  <si>
    <t>1.6</t>
  </si>
  <si>
    <t>05.105.026-0</t>
  </si>
  <si>
    <t>1.7</t>
  </si>
  <si>
    <t>05.105.035-0</t>
  </si>
  <si>
    <t>1.8</t>
  </si>
  <si>
    <t>05.105.025-0</t>
  </si>
  <si>
    <t xml:space="preserve"> Caracterização do Município (P3)</t>
  </si>
  <si>
    <t>P3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</si>
  <si>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</si>
  <si>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</si>
  <si>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</si>
  <si>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</si>
  <si>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</si>
  <si>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</si>
  <si>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</si>
  <si>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</si>
  <si>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</si>
  <si>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19.004.042-2</t>
  </si>
  <si>
    <t>Diagnóstico dos Serviços de Abastecimento de Água Potável (P4),  Esgotamento Sanitário e Drenagem Pluvial Urbana (P5)</t>
  </si>
  <si>
    <t>P4</t>
  </si>
  <si>
    <t>3.1</t>
  </si>
  <si>
    <t>3.2</t>
  </si>
  <si>
    <t>3.3</t>
  </si>
  <si>
    <t>3.4</t>
  </si>
  <si>
    <t>3.5</t>
  </si>
  <si>
    <t>3.6</t>
  </si>
  <si>
    <t>05.105.050-0</t>
  </si>
  <si>
    <t>3.7</t>
  </si>
  <si>
    <t>3.8</t>
  </si>
  <si>
    <t>3.9</t>
  </si>
  <si>
    <t>3.10</t>
  </si>
  <si>
    <t xml:space="preserve"> Proposição de  Arranjos Institucionais, Jurídicos e Econômico-Financeiros (P6), Sistemas de Abastecimento de Água (P7), Sistemas de Esgotamento Sanitário e Drenagem Pluvial Urbana (P8)</t>
  </si>
  <si>
    <t>P6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</si>
  <si>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</si>
  <si>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</si>
  <si>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</si>
  <si>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</si>
  <si>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</si>
  <si>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</si>
  <si>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</si>
  <si>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</si>
  <si>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</si>
  <si>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</si>
  <si>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Versão Preliminar do Plano (P9)</t>
  </si>
  <si>
    <t>P9</t>
  </si>
  <si>
    <t>5.1</t>
  </si>
  <si>
    <t>5.2</t>
  </si>
  <si>
    <t>5.3</t>
  </si>
  <si>
    <t>5.4</t>
  </si>
  <si>
    <t>5.5</t>
  </si>
  <si>
    <t>5.6</t>
  </si>
  <si>
    <t>5.7</t>
  </si>
  <si>
    <t>5.8</t>
  </si>
  <si>
    <t>Versão Final do Plano (P10) e Banco de Dados (P11)</t>
  </si>
  <si>
    <t>P10</t>
  </si>
  <si>
    <t>P11</t>
  </si>
  <si>
    <t>6.1</t>
  </si>
  <si>
    <t>6.2</t>
  </si>
  <si>
    <t>6.3</t>
  </si>
  <si>
    <t>6.4</t>
  </si>
  <si>
    <t>MAO-DE-OBRA DE TÉCNICO DE GEOPROCESSAMENTO</t>
  </si>
  <si>
    <t>6.5</t>
  </si>
  <si>
    <t>Sub total Planos Municipais de Saneamento</t>
  </si>
  <si>
    <t>Sub total Planos Municipais de Saneamento (c/ BDI 16%)</t>
  </si>
  <si>
    <t>meses</t>
  </si>
  <si>
    <t xml:space="preserve">TOTAL </t>
  </si>
  <si>
    <t>BDI (8%)</t>
  </si>
  <si>
    <t>TOTAL GERAL</t>
  </si>
  <si>
    <t>CRONOGRAMA FÍSICO-FINANCEIRO</t>
  </si>
  <si>
    <t>Projeto: ELABORAÇÃO DE PLANO MUNICIPAL DE SANEAMENTO NAS MODALIDADES ÁGUA, ESGOTO E DRENAGEM URBANA, PARA MUNICÍPIOS COM POPULAÇÃO ENTRE 15 E 30 MIL HABITANTES</t>
  </si>
  <si>
    <t>Atividade</t>
  </si>
  <si>
    <t>Supervisão/mês</t>
  </si>
  <si>
    <t>DIAS</t>
  </si>
  <si>
    <t>Plano de Trabalho e Projeto de Comunicação e Mobilização Social (P1+P2)</t>
  </si>
  <si>
    <t>Caracterização do Município (P3)</t>
  </si>
  <si>
    <t>Diagnóstico do Serviço de Abastecimento de Água Potável (P4),  Esgotamento Sanitário e Drenagem Pluvial Urbana (P5)</t>
  </si>
  <si>
    <t>Proposição de  Arranjos Institucionais, Jurídicos e Econômico-Financeiros (P6), sistemas de Abastecimento de Água (P7), esgotamento sanitário e drenagem pluvial urbana (P8)</t>
  </si>
  <si>
    <t>Versão Preliminar do PMSB (P9)</t>
  </si>
  <si>
    <t>Banco de Dados (P10) e Versão Final do Plano (P11)</t>
  </si>
  <si>
    <t>Total</t>
  </si>
  <si>
    <t>Total Acumulado</t>
  </si>
  <si>
    <t>Total (%)</t>
  </si>
  <si>
    <t>Total Acumulado (%)</t>
  </si>
  <si>
    <t>Data:</t>
  </si>
  <si>
    <t>DNIT</t>
  </si>
  <si>
    <t>Comitê:</t>
  </si>
  <si>
    <t>Município:</t>
  </si>
  <si>
    <t>Engenheiro Coordenador</t>
  </si>
  <si>
    <t>P8061</t>
  </si>
  <si>
    <t>Hora</t>
  </si>
  <si>
    <t>Engenheiro de Projetos - Nível Pleno</t>
  </si>
  <si>
    <t>P8066</t>
  </si>
  <si>
    <t>Auxiliar administrativo</t>
  </si>
  <si>
    <t>P8026</t>
  </si>
  <si>
    <t>Engenheiro de projetos Sênior - Estrutural</t>
  </si>
  <si>
    <t>P8067</t>
  </si>
  <si>
    <t>Engenheiro de projetos Sênior- Eletricista</t>
  </si>
  <si>
    <t>DESPESAS DIVERSAS</t>
  </si>
  <si>
    <t>Deslocamento Intermunicipal</t>
  </si>
  <si>
    <t>SICOR-MG</t>
  </si>
  <si>
    <t>CO-27499</t>
  </si>
  <si>
    <t>km</t>
  </si>
  <si>
    <t>Diárias/ per noite</t>
  </si>
  <si>
    <t>AGEVAP</t>
  </si>
  <si>
    <t>dia</t>
  </si>
  <si>
    <t>PRODUTO</t>
  </si>
  <si>
    <t>Plano de Trabalho</t>
  </si>
  <si>
    <t>Estudos Topográficos</t>
  </si>
  <si>
    <t>Cadastro Técnico</t>
  </si>
  <si>
    <t>Projeto Básico</t>
  </si>
  <si>
    <t>Estudos Geotécnicos</t>
  </si>
  <si>
    <t>Projeto Executivo</t>
  </si>
  <si>
    <t>Detalhamento do Fator K</t>
  </si>
  <si>
    <t>Os K's foram calculados através de fórmulas estabelecidas pelo Acórdão 1787/2011. Os parâmetros utilizados foram estabelecidos pela Nota Técnica Conjunta nº 01/2012/SIP/SAF da Agência Nacional de Águas.</t>
  </si>
  <si>
    <t>DETALHAMENTO DO FATOR K</t>
  </si>
  <si>
    <t>ES - ENCARGOS SOCIAIS</t>
  </si>
  <si>
    <t>ESA - ENCARGOS SOCIAIS SOBRE RPA</t>
  </si>
  <si>
    <t>ARDF - ADMINISTRAÇÃO, RISCO E DESPESAS FINANCEIRAS</t>
  </si>
  <si>
    <t>L - LUCRO</t>
  </si>
  <si>
    <t>DFL - DESPESAS FISCAIS LEGAIS</t>
  </si>
  <si>
    <t>DFL=(PIS+COFINS+ISS)/(1-PIS+COFINS+ISS)</t>
  </si>
  <si>
    <t xml:space="preserve">PIS </t>
  </si>
  <si>
    <t>COFINS</t>
  </si>
  <si>
    <t>ISS</t>
  </si>
  <si>
    <t>K1</t>
  </si>
  <si>
    <t>Permanente</t>
  </si>
  <si>
    <t>K1 = [(1+ES+ARDF)*(1+L)*(1+DFL)]</t>
  </si>
  <si>
    <t>K2</t>
  </si>
  <si>
    <t>Consultores</t>
  </si>
  <si>
    <t>K2 = [(1+ESA+ARDF)*(1+L)*(1+DFL)]</t>
  </si>
  <si>
    <t>K3</t>
  </si>
  <si>
    <t>Serviço de Apoio Técnico</t>
  </si>
  <si>
    <t>K3 = [(1+ARDF)*(1+L)*(1+DFL)]</t>
  </si>
  <si>
    <t>K4</t>
  </si>
  <si>
    <t>Despesas diretas</t>
  </si>
  <si>
    <t>K4 = (1+L)*(1+DFL)</t>
  </si>
  <si>
    <t>Item</t>
  </si>
  <si>
    <t>Órgão</t>
  </si>
  <si>
    <t>Descrição</t>
  </si>
  <si>
    <t>Custo
(R$)</t>
  </si>
  <si>
    <t>Quantitativo</t>
  </si>
  <si>
    <t>Custo total
(R$)</t>
  </si>
  <si>
    <t>Custo total com K 
R$)</t>
  </si>
  <si>
    <t>Peso
(%)</t>
  </si>
  <si>
    <t>EQUIPE TÉCNICA</t>
  </si>
  <si>
    <t>EQUIPE DE CONSULTORES</t>
  </si>
  <si>
    <t>Outras despesas</t>
  </si>
  <si>
    <t>Estimativa</t>
  </si>
  <si>
    <t>VALOR TOTAL - Inclusos K's</t>
  </si>
  <si>
    <t>R$</t>
  </si>
  <si>
    <t>Observações:</t>
  </si>
  <si>
    <t>1-</t>
  </si>
  <si>
    <t>2-</t>
  </si>
  <si>
    <t>A remuneração horária é determinada dividindo-se o valor da remuneração mensal pela carga horária efetivamente trabalhada.</t>
  </si>
  <si>
    <t>3-</t>
  </si>
  <si>
    <t>No valor do veículo já estão inclusos os valores de locação, gasolina e pedágio.</t>
  </si>
  <si>
    <t>Produto 1:</t>
  </si>
  <si>
    <t>Plano de Trabalho (PT)</t>
  </si>
  <si>
    <t>Produto 2.1:</t>
  </si>
  <si>
    <t>Custo 
(R$)</t>
  </si>
  <si>
    <t>Produto 2.2:</t>
  </si>
  <si>
    <t>Produto 2.3:</t>
  </si>
  <si>
    <t>Dia</t>
  </si>
  <si>
    <t>Produto 2.4:</t>
  </si>
  <si>
    <t>Estudo de Concepção</t>
  </si>
  <si>
    <t>Produto 2.5:</t>
  </si>
  <si>
    <t>Produto 2.6:</t>
  </si>
  <si>
    <t>Produto 2.7:</t>
  </si>
  <si>
    <t>Estudos Ambientais</t>
  </si>
  <si>
    <t>Produto 2.8:</t>
  </si>
  <si>
    <t>Produto:</t>
  </si>
  <si>
    <t>Consolidado</t>
  </si>
  <si>
    <t>DAP</t>
  </si>
  <si>
    <t>RAA</t>
  </si>
  <si>
    <t>DO1</t>
  </si>
  <si>
    <t>DO2</t>
  </si>
  <si>
    <t>DO3</t>
  </si>
  <si>
    <t>DO6</t>
  </si>
  <si>
    <t>CRONOGRAMA FÍSICO FINANCEIRO - GERENCIADORA</t>
  </si>
  <si>
    <t>ATIVIDADE</t>
  </si>
  <si>
    <t>INCIDÊNCIA (%)</t>
  </si>
  <si>
    <t>MESES</t>
  </si>
  <si>
    <t>Elaboração e entrega do Produto 1 - Plano de trabalho</t>
  </si>
  <si>
    <t>Elaboração e entrega do Produto 2 - Relatórios atividades de apoio</t>
  </si>
  <si>
    <t>Total acumulado</t>
  </si>
  <si>
    <t>CONTRATAÇÃO DE EMPRESA ESPECIALIZADA EM PROJETOS DE ENGENHARIA PARA APOIAR A ESCOLA DE PROJETOS NO GERENCIAMENTO E FISCALIZAÇÃO DE PROJETOS DE SISTEMAS COLETIVOS DE ESGOTAMENTO SANITÁRIO DOS MUNICÍPIOS DA BACIA DO RIO DOCE</t>
  </si>
  <si>
    <t>Custo por produto</t>
  </si>
  <si>
    <t>CUSTO GLOBAL MÁXIMO ( EQUIPE PERMANENTE + EQUIPE DE CONSULTORES)</t>
  </si>
  <si>
    <t>DESCRIÇÃO DAS ENTREGAS (PRODUTOS)</t>
  </si>
  <si>
    <t>INCIDÊNCIA</t>
  </si>
  <si>
    <t>CUSTO (R$)</t>
  </si>
  <si>
    <t>QUANTIDADE</t>
  </si>
  <si>
    <t>CUSTO/PRODUTO (R$)</t>
  </si>
  <si>
    <t>..........................................................................................</t>
  </si>
  <si>
    <t>Produto 2:</t>
  </si>
  <si>
    <t>Documento de Aprovação do Produto (DAP)</t>
  </si>
  <si>
    <t>Levantamento Topográfico</t>
  </si>
  <si>
    <t>Cadastro técnico</t>
  </si>
  <si>
    <t>Projeto executivo</t>
  </si>
  <si>
    <t>TOTAL</t>
  </si>
  <si>
    <t>Linha 2.1.1.1 - SAA</t>
  </si>
  <si>
    <t>PT</t>
  </si>
  <si>
    <t>Linha 2.1.1.2 - SES</t>
  </si>
  <si>
    <t>Total geral</t>
  </si>
  <si>
    <t>(DAP) P2.1 - Plano de Trabalho.</t>
  </si>
  <si>
    <t>(DAP) P2.2- Levantamento Topográfico.</t>
  </si>
  <si>
    <t>(DAP) P2.3 - Cadastro Técnico.</t>
  </si>
  <si>
    <t>(DAP) P2.4 - Estudo de Concepção.</t>
  </si>
  <si>
    <t>(DAP) P2.5 - Projeto Básico.</t>
  </si>
  <si>
    <t>(DAP) P2.6 - Estudos Geoténicos.</t>
  </si>
  <si>
    <t>(DAP) P2.7- Estudos Ambientais.</t>
  </si>
  <si>
    <t>(DAP) P2.8 - Projeto Executivo.</t>
  </si>
  <si>
    <t>PREENCHER DATA</t>
  </si>
  <si>
    <t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</si>
</sst>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mmmm\,\ yyyy;@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 Light"/>
      <family val="2"/>
    </font>
    <font>
      <b/>
      <sz val="11"/>
      <color theme="0"/>
      <name val="Calibri Light"/>
      <family val="2"/>
    </font>
    <font>
      <b/>
      <sz val="11"/>
      <color theme="1" tint="0.14999847407452621"/>
      <name val="Calibri Light"/>
      <family val="2"/>
    </font>
    <font>
      <b/>
      <sz val="12"/>
      <color theme="1" tint="0.14999847407452621"/>
      <name val="Calibri Light"/>
      <family val="2"/>
    </font>
    <font>
      <sz val="12"/>
      <color theme="1" tint="0.14999847407452621"/>
      <name val="Calibri Light"/>
      <family val="2"/>
    </font>
    <font>
      <b/>
      <sz val="16"/>
      <color theme="1" tint="0.14999847407452621"/>
      <name val="Calibri Light"/>
      <family val="2"/>
    </font>
    <font>
      <sz val="16"/>
      <color theme="1" tint="0.14999847407452621"/>
      <name val="Calibri Light"/>
      <family val="2"/>
    </font>
    <font>
      <sz val="11"/>
      <color theme="1" tint="0.14999847407452621"/>
      <name val="Calibri Light"/>
      <family val="2"/>
    </font>
    <font>
      <sz val="10"/>
      <color theme="1" tint="0.14999847407452621"/>
      <name val="Calibri Light"/>
      <family val="2"/>
    </font>
    <font>
      <sz val="9"/>
      <color theme="1" tint="0.14999847407452621"/>
      <name val="Calibri Light"/>
      <family val="2"/>
    </font>
    <font>
      <b/>
      <sz val="10"/>
      <color theme="1" tint="0.14999847407452621"/>
      <name val="Calibri Light"/>
      <family val="2"/>
    </font>
    <font>
      <b/>
      <i/>
      <sz val="12"/>
      <color theme="1" tint="0.14999847407452621"/>
      <name val="Calibri Light"/>
      <family val="2"/>
    </font>
    <font>
      <i/>
      <sz val="11"/>
      <color theme="1" tint="0.14999847407452621"/>
      <name val="Calibri Light"/>
      <family val="2"/>
    </font>
    <font>
      <b/>
      <i/>
      <sz val="11"/>
      <color theme="1" tint="0.14999847407452621"/>
      <name val="Calibri Light"/>
      <family val="2"/>
    </font>
    <font>
      <i/>
      <sz val="10"/>
      <color theme="1" tint="0.14999847407452621"/>
      <name val="Calibri Light"/>
      <family val="2"/>
    </font>
    <font>
      <b/>
      <i/>
      <sz val="10"/>
      <color theme="1" tint="0.14999847407452621"/>
      <name val="Calibri Light"/>
      <family val="2"/>
    </font>
    <font>
      <b/>
      <i/>
      <sz val="10"/>
      <color theme="0"/>
      <name val="Calibri Light"/>
      <family val="2"/>
    </font>
    <font>
      <b/>
      <sz val="12"/>
      <color theme="0"/>
      <name val="Calibri Light"/>
      <family val="2"/>
    </font>
    <font>
      <i/>
      <sz val="12"/>
      <color theme="1" tint="0.14999847407452621"/>
      <name val="Calibri Light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</fills>
  <borders count="62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theme="0" tint="-0.1499679555650502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dashed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medium">
        <color theme="0"/>
      </right>
      <top/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8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20" borderId="0" applyNumberFormat="0" applyBorder="0" applyAlignment="0" applyProtection="0"/>
    <xf numFmtId="0" fontId="18" fillId="8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22" applyNumberFormat="0" applyAlignment="0" applyProtection="0"/>
    <xf numFmtId="0" fontId="21" fillId="23" borderId="23" applyNumberFormat="0" applyAlignment="0" applyProtection="0"/>
    <xf numFmtId="0" fontId="22" fillId="0" borderId="24" applyNumberFormat="0" applyFill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3" fillId="30" borderId="22" applyNumberFormat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17" fillId="0" borderId="0"/>
    <xf numFmtId="0" fontId="13" fillId="33" borderId="25" applyNumberFormat="0" applyFont="0" applyAlignment="0" applyProtection="0"/>
    <xf numFmtId="9" fontId="4" fillId="0" borderId="0" applyFont="0" applyFill="0" applyBorder="0" applyAlignment="0" applyProtection="0"/>
    <xf numFmtId="0" fontId="26" fillId="22" borderId="26" applyNumberFormat="0" applyAlignment="0" applyProtection="0"/>
    <xf numFmtId="164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2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7" borderId="0" applyNumberFormat="0" applyBorder="0" applyAlignment="0" applyProtection="0"/>
    <xf numFmtId="0" fontId="34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54" fillId="0" borderId="0" applyFont="0" applyFill="0" applyBorder="0" applyAlignment="0" applyProtection="0"/>
    <xf numFmtId="0" fontId="60" fillId="0" borderId="0" applyNumberFormat="0" applyFill="0" applyBorder="0" applyAlignment="0" applyProtection="0"/>
  </cellStyleXfs>
  <cellXfs count="322">
    <xf numFmtId="0" fontId="0" fillId="0" borderId="0" xfId="0"/>
    <xf numFmtId="4" fontId="0" fillId="0" borderId="0" xfId="0" applyNumberFormat="1"/>
    <xf numFmtId="4" fontId="6" fillId="0" borderId="0" xfId="0" applyNumberFormat="1" applyFont="1"/>
    <xf numFmtId="1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36" applyFont="1" applyBorder="1" applyAlignment="1">
      <alignment horizontal="center" vertical="center"/>
    </xf>
    <xf numFmtId="165" fontId="5" fillId="0" borderId="2" xfId="36" applyNumberFormat="1" applyFont="1" applyBorder="1" applyAlignment="1">
      <alignment vertical="center"/>
    </xf>
    <xf numFmtId="164" fontId="5" fillId="0" borderId="2" xfId="36" applyFont="1" applyBorder="1" applyAlignment="1">
      <alignment vertical="center"/>
    </xf>
    <xf numFmtId="164" fontId="5" fillId="0" borderId="3" xfId="36" applyFont="1" applyBorder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 wrapText="1"/>
    </xf>
    <xf numFmtId="164" fontId="6" fillId="9" borderId="0" xfId="0" applyNumberFormat="1" applyFont="1" applyFill="1" applyAlignment="1">
      <alignment vertical="center" wrapText="1"/>
    </xf>
    <xf numFmtId="164" fontId="5" fillId="0" borderId="0" xfId="36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vertical="center" wrapText="1"/>
    </xf>
    <xf numFmtId="164" fontId="10" fillId="9" borderId="0" xfId="0" applyNumberFormat="1" applyFont="1" applyFill="1" applyAlignment="1">
      <alignment vertical="center" wrapText="1"/>
    </xf>
    <xf numFmtId="0" fontId="10" fillId="0" borderId="4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65" fontId="6" fillId="0" borderId="2" xfId="36" applyNumberFormat="1" applyFont="1" applyBorder="1" applyAlignment="1">
      <alignment horizontal="center" vertical="center"/>
    </xf>
    <xf numFmtId="164" fontId="6" fillId="0" borderId="2" xfId="36" applyFont="1" applyBorder="1" applyAlignment="1">
      <alignment vertical="center"/>
    </xf>
    <xf numFmtId="164" fontId="6" fillId="0" borderId="3" xfId="36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4" fontId="0" fillId="0" borderId="5" xfId="0" applyNumberFormat="1" applyBorder="1"/>
    <xf numFmtId="4" fontId="5" fillId="0" borderId="5" xfId="0" applyNumberFormat="1" applyFont="1" applyBorder="1"/>
    <xf numFmtId="4" fontId="5" fillId="0" borderId="6" xfId="0" applyNumberFormat="1" applyFont="1" applyBorder="1"/>
    <xf numFmtId="4" fontId="5" fillId="0" borderId="7" xfId="0" applyNumberFormat="1" applyFont="1" applyBorder="1"/>
    <xf numFmtId="4" fontId="0" fillId="0" borderId="7" xfId="0" applyNumberFormat="1" applyBorder="1"/>
    <xf numFmtId="1" fontId="7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3" fontId="10" fillId="9" borderId="11" xfId="0" applyNumberFormat="1" applyFont="1" applyFill="1" applyBorder="1" applyAlignment="1">
      <alignment horizontal="center"/>
    </xf>
    <xf numFmtId="3" fontId="10" fillId="9" borderId="12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66" fontId="1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" fontId="10" fillId="0" borderId="0" xfId="0" applyNumberFormat="1" applyFont="1" applyAlignment="1">
      <alignment vertical="center"/>
    </xf>
    <xf numFmtId="4" fontId="5" fillId="0" borderId="0" xfId="0" applyNumberFormat="1" applyFont="1"/>
    <xf numFmtId="4" fontId="5" fillId="10" borderId="0" xfId="0" applyNumberFormat="1" applyFont="1" applyFill="1"/>
    <xf numFmtId="4" fontId="5" fillId="10" borderId="6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10" borderId="13" xfId="0" applyFont="1" applyFill="1" applyBorder="1"/>
    <xf numFmtId="4" fontId="5" fillId="10" borderId="15" xfId="0" applyNumberFormat="1" applyFont="1" applyFill="1" applyBorder="1"/>
    <xf numFmtId="0" fontId="12" fillId="0" borderId="0" xfId="0" applyFont="1" applyAlignment="1">
      <alignment horizontal="right"/>
    </xf>
    <xf numFmtId="0" fontId="38" fillId="0" borderId="0" xfId="0" applyFont="1" applyAlignment="1">
      <alignment horizontal="center"/>
    </xf>
    <xf numFmtId="0" fontId="39" fillId="0" borderId="0" xfId="0" applyFont="1"/>
    <xf numFmtId="0" fontId="41" fillId="0" borderId="0" xfId="0" applyFont="1"/>
    <xf numFmtId="0" fontId="38" fillId="0" borderId="31" xfId="45" applyFont="1" applyBorder="1" applyAlignment="1">
      <alignment horizontal="left" vertical="center"/>
    </xf>
    <xf numFmtId="0" fontId="39" fillId="0" borderId="31" xfId="45" applyFont="1" applyBorder="1"/>
    <xf numFmtId="0" fontId="38" fillId="0" borderId="31" xfId="45" applyFont="1" applyBorder="1" applyAlignment="1">
      <alignment horizontal="right" vertical="center"/>
    </xf>
    <xf numFmtId="14" fontId="39" fillId="0" borderId="0" xfId="45" applyNumberFormat="1" applyFont="1" applyAlignment="1">
      <alignment horizontal="center" vertical="center"/>
    </xf>
    <xf numFmtId="0" fontId="39" fillId="0" borderId="31" xfId="45" applyFont="1" applyBorder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38" fillId="0" borderId="0" xfId="45" applyFont="1" applyAlignment="1">
      <alignment horizontal="left" vertical="center"/>
    </xf>
    <xf numFmtId="0" fontId="39" fillId="0" borderId="0" xfId="45" applyFont="1"/>
    <xf numFmtId="0" fontId="38" fillId="0" borderId="0" xfId="45" applyFont="1" applyAlignment="1">
      <alignment horizontal="right" vertical="center"/>
    </xf>
    <xf numFmtId="0" fontId="39" fillId="0" borderId="0" xfId="45" applyFont="1" applyAlignment="1">
      <alignment horizontal="left" vertical="center"/>
    </xf>
    <xf numFmtId="0" fontId="39" fillId="0" borderId="0" xfId="49" applyFont="1" applyAlignment="1">
      <alignment horizontal="center" vertical="center"/>
    </xf>
    <xf numFmtId="3" fontId="39" fillId="0" borderId="0" xfId="49" applyNumberFormat="1" applyFont="1" applyAlignment="1">
      <alignment horizontal="left" vertical="center"/>
    </xf>
    <xf numFmtId="0" fontId="39" fillId="0" borderId="0" xfId="49" applyFont="1" applyAlignment="1">
      <alignment horizontal="left" vertical="center"/>
    </xf>
    <xf numFmtId="0" fontId="39" fillId="0" borderId="0" xfId="49" applyFont="1"/>
    <xf numFmtId="4" fontId="38" fillId="0" borderId="0" xfId="45" applyNumberFormat="1" applyFont="1" applyAlignment="1">
      <alignment horizontal="right" vertical="center"/>
    </xf>
    <xf numFmtId="4" fontId="39" fillId="0" borderId="0" xfId="45" applyNumberFormat="1" applyFont="1" applyAlignment="1">
      <alignment vertical="center"/>
    </xf>
    <xf numFmtId="4" fontId="38" fillId="0" borderId="0" xfId="45" applyNumberFormat="1" applyFont="1" applyAlignment="1">
      <alignment vertical="center"/>
    </xf>
    <xf numFmtId="4" fontId="39" fillId="0" borderId="0" xfId="45" applyNumberFormat="1" applyFont="1" applyAlignment="1">
      <alignment horizontal="left" vertical="center"/>
    </xf>
    <xf numFmtId="0" fontId="39" fillId="0" borderId="0" xfId="45" applyFont="1" applyAlignment="1">
      <alignment vertical="center"/>
    </xf>
    <xf numFmtId="0" fontId="39" fillId="0" borderId="0" xfId="45" applyFont="1" applyAlignment="1">
      <alignment vertical="top"/>
    </xf>
    <xf numFmtId="4" fontId="39" fillId="0" borderId="0" xfId="45" applyNumberFormat="1" applyFont="1" applyAlignment="1">
      <alignment vertical="top"/>
    </xf>
    <xf numFmtId="164" fontId="38" fillId="0" borderId="0" xfId="45" applyNumberFormat="1" applyFont="1" applyAlignment="1">
      <alignment horizontal="center" vertical="center"/>
    </xf>
    <xf numFmtId="1" fontId="38" fillId="0" borderId="0" xfId="45" applyNumberFormat="1" applyFont="1" applyAlignment="1">
      <alignment horizontal="center" vertical="center"/>
    </xf>
    <xf numFmtId="43" fontId="38" fillId="0" borderId="0" xfId="47" applyNumberFormat="1" applyFont="1" applyAlignment="1">
      <alignment horizontal="center" vertical="center"/>
    </xf>
    <xf numFmtId="0" fontId="46" fillId="0" borderId="0" xfId="45" applyFont="1" applyAlignment="1">
      <alignment horizontal="left" vertical="center"/>
    </xf>
    <xf numFmtId="0" fontId="38" fillId="0" borderId="0" xfId="45" applyFont="1" applyAlignment="1">
      <alignment vertical="center"/>
    </xf>
    <xf numFmtId="4" fontId="38" fillId="0" borderId="0" xfId="46" applyNumberFormat="1" applyFont="1" applyAlignment="1">
      <alignment vertical="center"/>
    </xf>
    <xf numFmtId="0" fontId="39" fillId="0" borderId="0" xfId="45" applyFont="1" applyAlignment="1">
      <alignment horizontal="right"/>
    </xf>
    <xf numFmtId="0" fontId="39" fillId="0" borderId="0" xfId="45" applyFont="1" applyAlignment="1">
      <alignment horizontal="right" vertical="center"/>
    </xf>
    <xf numFmtId="0" fontId="38" fillId="0" borderId="0" xfId="45" applyFont="1" applyAlignment="1">
      <alignment horizontal="right"/>
    </xf>
    <xf numFmtId="0" fontId="39" fillId="0" borderId="0" xfId="45" applyFont="1" applyAlignment="1">
      <alignment horizontal="center"/>
    </xf>
    <xf numFmtId="0" fontId="36" fillId="37" borderId="0" xfId="45" applyFont="1" applyFill="1" applyAlignment="1">
      <alignment horizontal="right" vertical="center" wrapText="1"/>
    </xf>
    <xf numFmtId="0" fontId="36" fillId="37" borderId="0" xfId="45" applyFont="1" applyFill="1" applyAlignment="1">
      <alignment vertical="center" wrapText="1"/>
    </xf>
    <xf numFmtId="1" fontId="42" fillId="0" borderId="0" xfId="45" applyNumberFormat="1" applyFont="1" applyAlignment="1">
      <alignment horizontal="center" vertical="center"/>
    </xf>
    <xf numFmtId="0" fontId="42" fillId="0" borderId="0" xfId="45" applyFont="1" applyAlignment="1">
      <alignment horizontal="left" vertical="center"/>
    </xf>
    <xf numFmtId="0" fontId="42" fillId="0" borderId="0" xfId="45" applyFont="1" applyAlignment="1">
      <alignment vertical="center"/>
    </xf>
    <xf numFmtId="0" fontId="42" fillId="0" borderId="0" xfId="45" applyFont="1" applyAlignment="1">
      <alignment horizontal="right"/>
    </xf>
    <xf numFmtId="10" fontId="42" fillId="0" borderId="0" xfId="46" applyNumberFormat="1" applyFont="1" applyAlignment="1">
      <alignment horizontal="left" vertical="center"/>
    </xf>
    <xf numFmtId="4" fontId="42" fillId="0" borderId="0" xfId="45" applyNumberFormat="1" applyFont="1" applyAlignment="1">
      <alignment vertical="center"/>
    </xf>
    <xf numFmtId="43" fontId="42" fillId="0" borderId="0" xfId="47" applyNumberFormat="1" applyFont="1" applyAlignment="1">
      <alignment vertical="center"/>
    </xf>
    <xf numFmtId="1" fontId="37" fillId="36" borderId="0" xfId="45" applyNumberFormat="1" applyFont="1" applyFill="1" applyAlignment="1">
      <alignment horizontal="center" vertical="center"/>
    </xf>
    <xf numFmtId="0" fontId="37" fillId="36" borderId="0" xfId="45" applyFont="1" applyFill="1" applyAlignment="1">
      <alignment horizontal="left" vertical="center"/>
    </xf>
    <xf numFmtId="0" fontId="48" fillId="36" borderId="0" xfId="45" applyFont="1" applyFill="1" applyAlignment="1">
      <alignment horizontal="left" vertical="center"/>
    </xf>
    <xf numFmtId="0" fontId="37" fillId="36" borderId="0" xfId="45" applyFont="1" applyFill="1" applyAlignment="1">
      <alignment horizontal="right"/>
    </xf>
    <xf numFmtId="43" fontId="37" fillId="36" borderId="0" xfId="47" applyNumberFormat="1" applyFont="1" applyFill="1" applyAlignment="1">
      <alignment horizontal="center" vertical="center"/>
    </xf>
    <xf numFmtId="4" fontId="37" fillId="36" borderId="0" xfId="45" applyNumberFormat="1" applyFont="1" applyFill="1" applyAlignment="1">
      <alignment vertical="center"/>
    </xf>
    <xf numFmtId="4" fontId="37" fillId="36" borderId="0" xfId="46" applyNumberFormat="1" applyFont="1" applyFill="1" applyAlignment="1">
      <alignment vertical="center"/>
    </xf>
    <xf numFmtId="0" fontId="43" fillId="0" borderId="0" xfId="45" applyFont="1" applyAlignment="1">
      <alignment vertical="center"/>
    </xf>
    <xf numFmtId="0" fontId="44" fillId="0" borderId="0" xfId="45" applyFont="1" applyAlignment="1">
      <alignment vertical="center"/>
    </xf>
    <xf numFmtId="0" fontId="44" fillId="0" borderId="0" xfId="45" applyFont="1"/>
    <xf numFmtId="0" fontId="44" fillId="0" borderId="0" xfId="45" applyFont="1" applyAlignment="1">
      <alignment horizontal="right"/>
    </xf>
    <xf numFmtId="0" fontId="44" fillId="0" borderId="0" xfId="45" applyFont="1" applyAlignment="1">
      <alignment horizontal="center" vertical="top"/>
    </xf>
    <xf numFmtId="0" fontId="45" fillId="35" borderId="0" xfId="45" applyFont="1" applyFill="1" applyAlignment="1">
      <alignment horizontal="center" vertical="center"/>
    </xf>
    <xf numFmtId="0" fontId="45" fillId="35" borderId="0" xfId="45" applyFont="1" applyFill="1" applyAlignment="1">
      <alignment horizontal="left" vertical="center"/>
    </xf>
    <xf numFmtId="0" fontId="45" fillId="35" borderId="0" xfId="45" applyFont="1" applyFill="1" applyAlignment="1">
      <alignment horizontal="right" vertical="center"/>
    </xf>
    <xf numFmtId="4" fontId="45" fillId="35" borderId="0" xfId="45" applyNumberFormat="1" applyFont="1" applyFill="1" applyAlignment="1">
      <alignment horizontal="center" vertical="center"/>
    </xf>
    <xf numFmtId="4" fontId="43" fillId="34" borderId="0" xfId="45" applyNumberFormat="1" applyFont="1" applyFill="1" applyAlignment="1">
      <alignment horizontal="center" vertical="center"/>
    </xf>
    <xf numFmtId="0" fontId="43" fillId="0" borderId="0" xfId="45" applyFont="1" applyAlignment="1">
      <alignment horizontal="center" vertical="center"/>
    </xf>
    <xf numFmtId="0" fontId="43" fillId="0" borderId="0" xfId="45" applyFont="1" applyAlignment="1">
      <alignment horizontal="justify" vertical="center" wrapText="1"/>
    </xf>
    <xf numFmtId="2" fontId="43" fillId="0" borderId="0" xfId="45" applyNumberFormat="1" applyFont="1" applyAlignment="1">
      <alignment horizontal="right" vertical="center"/>
    </xf>
    <xf numFmtId="4" fontId="43" fillId="0" borderId="0" xfId="45" applyNumberFormat="1" applyFont="1" applyAlignment="1">
      <alignment vertical="center"/>
    </xf>
    <xf numFmtId="3" fontId="43" fillId="0" borderId="0" xfId="45" applyNumberFormat="1" applyFont="1" applyAlignment="1">
      <alignment horizontal="center" vertical="center"/>
    </xf>
    <xf numFmtId="4" fontId="43" fillId="34" borderId="0" xfId="48" applyNumberFormat="1" applyFont="1" applyFill="1" applyAlignment="1">
      <alignment horizontal="right" vertical="center"/>
    </xf>
    <xf numFmtId="3" fontId="43" fillId="34" borderId="0" xfId="48" applyNumberFormat="1" applyFont="1" applyFill="1" applyAlignment="1">
      <alignment horizontal="center" vertical="center"/>
    </xf>
    <xf numFmtId="1" fontId="43" fillId="34" borderId="0" xfId="45" applyNumberFormat="1" applyFont="1" applyFill="1" applyAlignment="1">
      <alignment vertical="center"/>
    </xf>
    <xf numFmtId="1" fontId="43" fillId="34" borderId="0" xfId="45" applyNumberFormat="1" applyFont="1" applyFill="1" applyAlignment="1">
      <alignment horizontal="center" vertical="center"/>
    </xf>
    <xf numFmtId="4" fontId="43" fillId="34" borderId="0" xfId="48" applyNumberFormat="1" applyFont="1" applyFill="1" applyAlignment="1">
      <alignment horizontal="center" vertical="center"/>
    </xf>
    <xf numFmtId="4" fontId="43" fillId="34" borderId="0" xfId="45" applyNumberFormat="1" applyFont="1" applyFill="1" applyAlignment="1">
      <alignment horizontal="justify" vertical="center"/>
    </xf>
    <xf numFmtId="4" fontId="43" fillId="34" borderId="0" xfId="45" applyNumberFormat="1" applyFont="1" applyFill="1" applyAlignment="1">
      <alignment vertical="center"/>
    </xf>
    <xf numFmtId="0" fontId="45" fillId="0" borderId="0" xfId="45" applyFont="1" applyAlignment="1">
      <alignment horizontal="justify" vertical="center" wrapText="1"/>
    </xf>
    <xf numFmtId="0" fontId="43" fillId="0" borderId="0" xfId="45" applyFont="1" applyAlignment="1">
      <alignment horizontal="right" vertical="center"/>
    </xf>
    <xf numFmtId="4" fontId="45" fillId="0" borderId="0" xfId="45" applyNumberFormat="1" applyFont="1" applyAlignment="1">
      <alignment vertical="center"/>
    </xf>
    <xf numFmtId="4" fontId="51" fillId="37" borderId="0" xfId="45" applyNumberFormat="1" applyFont="1" applyFill="1" applyAlignment="1">
      <alignment horizontal="right" vertical="center"/>
    </xf>
    <xf numFmtId="4" fontId="51" fillId="37" borderId="0" xfId="45" applyNumberFormat="1" applyFont="1" applyFill="1" applyAlignment="1">
      <alignment vertical="center"/>
    </xf>
    <xf numFmtId="10" fontId="45" fillId="35" borderId="0" xfId="46" applyNumberFormat="1" applyFont="1" applyFill="1" applyAlignment="1">
      <alignment horizontal="right" vertical="center"/>
    </xf>
    <xf numFmtId="0" fontId="35" fillId="37" borderId="33" xfId="45" applyFont="1" applyFill="1" applyBorder="1" applyAlignment="1">
      <alignment horizontal="center" vertical="center"/>
    </xf>
    <xf numFmtId="0" fontId="35" fillId="37" borderId="33" xfId="45" applyFont="1" applyFill="1" applyBorder="1" applyAlignment="1">
      <alignment horizontal="center" vertical="center" wrapText="1"/>
    </xf>
    <xf numFmtId="4" fontId="35" fillId="37" borderId="33" xfId="45" applyNumberFormat="1" applyFont="1" applyFill="1" applyBorder="1" applyAlignment="1">
      <alignment horizontal="center" vertical="center" wrapText="1"/>
    </xf>
    <xf numFmtId="4" fontId="35" fillId="37" borderId="33" xfId="45" applyNumberFormat="1" applyFont="1" applyFill="1" applyBorder="1" applyAlignment="1">
      <alignment horizontal="center" vertical="center"/>
    </xf>
    <xf numFmtId="0" fontId="35" fillId="38" borderId="32" xfId="45" applyFont="1" applyFill="1" applyBorder="1" applyAlignment="1">
      <alignment horizontal="center" vertical="center"/>
    </xf>
    <xf numFmtId="0" fontId="35" fillId="38" borderId="32" xfId="45" applyFont="1" applyFill="1" applyBorder="1" applyAlignment="1">
      <alignment vertical="center"/>
    </xf>
    <xf numFmtId="0" fontId="35" fillId="38" borderId="32" xfId="45" applyFont="1" applyFill="1" applyBorder="1" applyAlignment="1">
      <alignment horizontal="right" vertical="center"/>
    </xf>
    <xf numFmtId="4" fontId="35" fillId="38" borderId="32" xfId="45" applyNumberFormat="1" applyFont="1" applyFill="1" applyBorder="1" applyAlignment="1">
      <alignment vertical="center"/>
    </xf>
    <xf numFmtId="10" fontId="35" fillId="38" borderId="32" xfId="46" applyNumberFormat="1" applyFont="1" applyFill="1" applyBorder="1" applyAlignment="1">
      <alignment horizontal="right" vertical="center"/>
    </xf>
    <xf numFmtId="0" fontId="35" fillId="38" borderId="33" xfId="45" applyFont="1" applyFill="1" applyBorder="1" applyAlignment="1">
      <alignment horizontal="center" vertical="center"/>
    </xf>
    <xf numFmtId="0" fontId="35" fillId="38" borderId="33" xfId="45" applyFont="1" applyFill="1" applyBorder="1" applyAlignment="1">
      <alignment vertical="center"/>
    </xf>
    <xf numFmtId="0" fontId="35" fillId="38" borderId="33" xfId="45" applyFont="1" applyFill="1" applyBorder="1" applyAlignment="1">
      <alignment horizontal="right" vertical="center"/>
    </xf>
    <xf numFmtId="4" fontId="35" fillId="38" borderId="33" xfId="45" applyNumberFormat="1" applyFont="1" applyFill="1" applyBorder="1" applyAlignment="1">
      <alignment horizontal="right" vertical="center"/>
    </xf>
    <xf numFmtId="0" fontId="39" fillId="0" borderId="0" xfId="45" applyFont="1" applyAlignment="1">
      <alignment horizontal="center" vertical="center"/>
    </xf>
    <xf numFmtId="4" fontId="43" fillId="0" borderId="0" xfId="45" applyNumberFormat="1" applyFont="1" applyAlignment="1">
      <alignment horizontal="center" vertical="center"/>
    </xf>
    <xf numFmtId="0" fontId="39" fillId="37" borderId="0" xfId="45" applyFont="1" applyFill="1" applyAlignment="1">
      <alignment horizontal="center"/>
    </xf>
    <xf numFmtId="0" fontId="44" fillId="0" borderId="0" xfId="45" applyFont="1" applyAlignment="1">
      <alignment horizontal="center"/>
    </xf>
    <xf numFmtId="0" fontId="39" fillId="0" borderId="0" xfId="45" applyFont="1" applyAlignment="1">
      <alignment horizontal="left"/>
    </xf>
    <xf numFmtId="0" fontId="39" fillId="0" borderId="0" xfId="49" applyFont="1" applyAlignment="1">
      <alignment vertical="center"/>
    </xf>
    <xf numFmtId="10" fontId="49" fillId="34" borderId="0" xfId="46" applyNumberFormat="1" applyFont="1" applyFill="1" applyAlignment="1">
      <alignment horizontal="right" vertical="center"/>
    </xf>
    <xf numFmtId="10" fontId="49" fillId="0" borderId="0" xfId="46" applyNumberFormat="1" applyFont="1" applyAlignment="1">
      <alignment horizontal="right" vertical="center"/>
    </xf>
    <xf numFmtId="10" fontId="35" fillId="38" borderId="33" xfId="46" applyNumberFormat="1" applyFont="1" applyFill="1" applyBorder="1" applyAlignment="1">
      <alignment horizontal="right" vertical="center"/>
    </xf>
    <xf numFmtId="10" fontId="50" fillId="0" borderId="0" xfId="46" applyNumberFormat="1" applyFont="1" applyAlignment="1">
      <alignment horizontal="right" vertical="center"/>
    </xf>
    <xf numFmtId="10" fontId="51" fillId="37" borderId="0" xfId="46" applyNumberFormat="1" applyFont="1" applyFill="1" applyAlignment="1">
      <alignment horizontal="right" vertical="center"/>
    </xf>
    <xf numFmtId="0" fontId="39" fillId="0" borderId="0" xfId="49" applyFont="1" applyAlignment="1">
      <alignment horizontal="justify"/>
    </xf>
    <xf numFmtId="0" fontId="52" fillId="37" borderId="0" xfId="49" applyFont="1" applyFill="1" applyAlignment="1">
      <alignment horizontal="center" vertical="center" wrapText="1"/>
    </xf>
    <xf numFmtId="0" fontId="42" fillId="34" borderId="34" xfId="45" applyFont="1" applyFill="1" applyBorder="1" applyAlignment="1">
      <alignment horizontal="left" vertical="center"/>
    </xf>
    <xf numFmtId="0" fontId="42" fillId="34" borderId="34" xfId="45" applyFont="1" applyFill="1" applyBorder="1" applyAlignment="1">
      <alignment horizontal="right"/>
    </xf>
    <xf numFmtId="43" fontId="42" fillId="34" borderId="34" xfId="47" applyNumberFormat="1" applyFont="1" applyFill="1" applyBorder="1" applyAlignment="1">
      <alignment horizontal="left" vertical="center"/>
    </xf>
    <xf numFmtId="4" fontId="42" fillId="34" borderId="34" xfId="45" applyNumberFormat="1" applyFont="1" applyFill="1" applyBorder="1" applyAlignment="1">
      <alignment vertical="center"/>
    </xf>
    <xf numFmtId="10" fontId="42" fillId="34" borderId="34" xfId="46" applyNumberFormat="1" applyFont="1" applyFill="1" applyBorder="1" applyAlignment="1">
      <alignment vertical="center"/>
    </xf>
    <xf numFmtId="0" fontId="42" fillId="34" borderId="34" xfId="45" applyFont="1" applyFill="1" applyBorder="1" applyAlignment="1">
      <alignment vertical="center"/>
    </xf>
    <xf numFmtId="0" fontId="47" fillId="34" borderId="34" xfId="45" applyFont="1" applyFill="1" applyBorder="1" applyAlignment="1">
      <alignment horizontal="left" vertical="center"/>
    </xf>
    <xf numFmtId="43" fontId="42" fillId="34" borderId="34" xfId="47" applyNumberFormat="1" applyFont="1" applyFill="1" applyBorder="1" applyAlignment="1">
      <alignment vertical="center"/>
    </xf>
    <xf numFmtId="0" fontId="43" fillId="34" borderId="35" xfId="45" applyFont="1" applyFill="1" applyBorder="1" applyAlignment="1">
      <alignment vertical="top"/>
    </xf>
    <xf numFmtId="0" fontId="43" fillId="34" borderId="35" xfId="45" applyFont="1" applyFill="1" applyBorder="1" applyAlignment="1">
      <alignment horizontal="center" vertical="center"/>
    </xf>
    <xf numFmtId="4" fontId="43" fillId="34" borderId="35" xfId="45" applyNumberFormat="1" applyFont="1" applyFill="1" applyBorder="1" applyAlignment="1">
      <alignment horizontal="center" vertical="center"/>
    </xf>
    <xf numFmtId="0" fontId="43" fillId="34" borderId="35" xfId="45" applyFont="1" applyFill="1" applyBorder="1" applyAlignment="1">
      <alignment horizontal="justify" vertical="center" wrapText="1"/>
    </xf>
    <xf numFmtId="4" fontId="43" fillId="34" borderId="35" xfId="45" applyNumberFormat="1" applyFont="1" applyFill="1" applyBorder="1" applyAlignment="1">
      <alignment horizontal="right" vertical="center"/>
    </xf>
    <xf numFmtId="0" fontId="43" fillId="34" borderId="34" xfId="45" applyFont="1" applyFill="1" applyBorder="1" applyAlignment="1">
      <alignment vertical="top"/>
    </xf>
    <xf numFmtId="1" fontId="43" fillId="34" borderId="35" xfId="45" applyNumberFormat="1" applyFont="1" applyFill="1" applyBorder="1" applyAlignment="1">
      <alignment horizontal="center" vertical="center" wrapText="1"/>
    </xf>
    <xf numFmtId="4" fontId="43" fillId="34" borderId="35" xfId="45" applyNumberFormat="1" applyFont="1" applyFill="1" applyBorder="1" applyAlignment="1">
      <alignment horizontal="left" vertical="center" wrapText="1"/>
    </xf>
    <xf numFmtId="4" fontId="43" fillId="34" borderId="35" xfId="48" applyNumberFormat="1" applyFont="1" applyFill="1" applyBorder="1" applyAlignment="1">
      <alignment horizontal="right" vertical="center"/>
    </xf>
    <xf numFmtId="3" fontId="43" fillId="34" borderId="35" xfId="48" applyNumberFormat="1" applyFont="1" applyFill="1" applyBorder="1" applyAlignment="1">
      <alignment horizontal="center" vertical="center"/>
    </xf>
    <xf numFmtId="1" fontId="43" fillId="34" borderId="35" xfId="45" applyNumberFormat="1" applyFont="1" applyFill="1" applyBorder="1" applyAlignment="1">
      <alignment horizontal="center" vertical="center"/>
    </xf>
    <xf numFmtId="4" fontId="38" fillId="0" borderId="0" xfId="46" applyNumberFormat="1" applyFont="1" applyAlignment="1">
      <alignment horizontal="right" vertical="center"/>
    </xf>
    <xf numFmtId="0" fontId="39" fillId="0" borderId="31" xfId="45" applyFont="1" applyBorder="1" applyAlignment="1">
      <alignment wrapText="1"/>
    </xf>
    <xf numFmtId="0" fontId="39" fillId="34" borderId="35" xfId="0" applyFont="1" applyFill="1" applyBorder="1" applyAlignment="1">
      <alignment horizontal="left" wrapText="1"/>
    </xf>
    <xf numFmtId="10" fontId="49" fillId="34" borderId="35" xfId="34" applyNumberFormat="1" applyFont="1" applyFill="1" applyBorder="1" applyAlignment="1">
      <alignment horizontal="right" vertical="center"/>
    </xf>
    <xf numFmtId="10" fontId="49" fillId="34" borderId="34" xfId="34" applyNumberFormat="1" applyFont="1" applyFill="1" applyBorder="1" applyAlignment="1">
      <alignment horizontal="right" vertical="center"/>
    </xf>
    <xf numFmtId="2" fontId="43" fillId="34" borderId="35" xfId="45" applyNumberFormat="1" applyFont="1" applyFill="1" applyBorder="1" applyAlignment="1">
      <alignment horizontal="center" vertical="center" wrapText="1"/>
    </xf>
    <xf numFmtId="2" fontId="39" fillId="0" borderId="0" xfId="45" applyNumberFormat="1" applyFont="1" applyAlignment="1">
      <alignment vertical="center"/>
    </xf>
    <xf numFmtId="2" fontId="39" fillId="0" borderId="0" xfId="45" applyNumberFormat="1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0" fontId="42" fillId="40" borderId="34" xfId="46" applyNumberFormat="1" applyFont="1" applyFill="1" applyBorder="1" applyAlignment="1">
      <alignment horizontal="left" vertical="center"/>
    </xf>
    <xf numFmtId="49" fontId="43" fillId="34" borderId="35" xfId="45" applyNumberFormat="1" applyFont="1" applyFill="1" applyBorder="1" applyAlignment="1">
      <alignment horizontal="center" vertical="center"/>
    </xf>
    <xf numFmtId="44" fontId="0" fillId="0" borderId="0" xfId="0" applyNumberFormat="1"/>
    <xf numFmtId="4" fontId="39" fillId="0" borderId="0" xfId="49" applyNumberFormat="1" applyFont="1"/>
    <xf numFmtId="0" fontId="39" fillId="40" borderId="35" xfId="49" applyFont="1" applyFill="1" applyBorder="1" applyAlignment="1">
      <alignment horizontal="center" vertical="center"/>
    </xf>
    <xf numFmtId="0" fontId="53" fillId="40" borderId="35" xfId="0" applyFont="1" applyFill="1" applyBorder="1" applyAlignment="1">
      <alignment horizontal="left" vertical="center" wrapText="1"/>
    </xf>
    <xf numFmtId="0" fontId="39" fillId="40" borderId="35" xfId="0" applyFont="1" applyFill="1" applyBorder="1" applyAlignment="1">
      <alignment horizontal="left" wrapText="1"/>
    </xf>
    <xf numFmtId="4" fontId="39" fillId="40" borderId="35" xfId="49" applyNumberFormat="1" applyFont="1" applyFill="1" applyBorder="1" applyAlignment="1">
      <alignment horizontal="right" vertical="center"/>
    </xf>
    <xf numFmtId="0" fontId="53" fillId="40" borderId="34" xfId="0" applyFont="1" applyFill="1" applyBorder="1" applyAlignment="1">
      <alignment horizontal="left" vertical="center" wrapText="1"/>
    </xf>
    <xf numFmtId="10" fontId="39" fillId="0" borderId="35" xfId="0" applyNumberFormat="1" applyFont="1" applyBorder="1" applyAlignment="1">
      <alignment horizontal="center" vertical="center" wrapText="1"/>
    </xf>
    <xf numFmtId="10" fontId="39" fillId="40" borderId="35" xfId="0" applyNumberFormat="1" applyFont="1" applyFill="1" applyBorder="1" applyAlignment="1">
      <alignment horizontal="center" vertical="center" wrapText="1"/>
    </xf>
    <xf numFmtId="2" fontId="43" fillId="0" borderId="35" xfId="45" applyNumberFormat="1" applyFont="1" applyBorder="1" applyAlignment="1">
      <alignment horizontal="center" vertical="center" wrapText="1"/>
    </xf>
    <xf numFmtId="3" fontId="43" fillId="0" borderId="35" xfId="48" applyNumberFormat="1" applyFont="1" applyFill="1" applyBorder="1" applyAlignment="1">
      <alignment horizontal="center" vertical="center"/>
    </xf>
    <xf numFmtId="4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justify" vertical="center"/>
    </xf>
    <xf numFmtId="1" fontId="4" fillId="0" borderId="2" xfId="0" applyNumberFormat="1" applyFont="1" applyBorder="1" applyAlignment="1">
      <alignment horizontal="center"/>
    </xf>
    <xf numFmtId="164" fontId="4" fillId="0" borderId="2" xfId="36" applyFont="1" applyBorder="1" applyAlignment="1">
      <alignment horizontal="center"/>
    </xf>
    <xf numFmtId="165" fontId="4" fillId="0" borderId="2" xfId="36" applyNumberFormat="1" applyFont="1" applyBorder="1"/>
    <xf numFmtId="164" fontId="4" fillId="0" borderId="2" xfId="36" applyFont="1" applyBorder="1"/>
    <xf numFmtId="164" fontId="4" fillId="0" borderId="3" xfId="36" applyFont="1" applyBorder="1"/>
    <xf numFmtId="4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4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3" fontId="43" fillId="34" borderId="35" xfId="4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39" fillId="0" borderId="0" xfId="34" applyNumberFormat="1" applyFont="1" applyAlignment="1">
      <alignment vertical="top"/>
    </xf>
    <xf numFmtId="44" fontId="0" fillId="0" borderId="0" xfId="79" applyFont="1"/>
    <xf numFmtId="0" fontId="0" fillId="39" borderId="0" xfId="0" applyFill="1" applyAlignment="1">
      <alignment horizontal="center"/>
    </xf>
    <xf numFmtId="44" fontId="0" fillId="39" borderId="0" xfId="0" applyNumberFormat="1" applyFill="1"/>
    <xf numFmtId="0" fontId="55" fillId="0" borderId="0" xfId="0" applyFont="1" applyAlignment="1">
      <alignment horizontal="justify" vertical="center" wrapText="1"/>
    </xf>
    <xf numFmtId="44" fontId="0" fillId="0" borderId="0" xfId="79" applyFont="1" applyFill="1" applyBorder="1"/>
    <xf numFmtId="0" fontId="4" fillId="0" borderId="0" xfId="0" applyFont="1" applyAlignment="1">
      <alignment horizontal="right" vertical="center"/>
    </xf>
    <xf numFmtId="0" fontId="4" fillId="0" borderId="37" xfId="0" applyFont="1" applyBorder="1"/>
    <xf numFmtId="0" fontId="4" fillId="0" borderId="38" xfId="0" applyFont="1" applyBorder="1" applyAlignment="1">
      <alignment horizontal="right" vertical="center"/>
    </xf>
    <xf numFmtId="10" fontId="59" fillId="41" borderId="45" xfId="0" applyNumberFormat="1" applyFont="1" applyFill="1" applyBorder="1" applyAlignment="1">
      <alignment vertical="center"/>
    </xf>
    <xf numFmtId="10" fontId="59" fillId="41" borderId="45" xfId="34" applyNumberFormat="1" applyFont="1" applyFill="1" applyBorder="1" applyAlignment="1">
      <alignment horizontal="right" vertical="center"/>
    </xf>
    <xf numFmtId="44" fontId="59" fillId="41" borderId="45" xfId="0" applyNumberFormat="1" applyFont="1" applyFill="1" applyBorder="1" applyAlignment="1">
      <alignment vertical="center"/>
    </xf>
    <xf numFmtId="44" fontId="59" fillId="41" borderId="45" xfId="0" applyNumberFormat="1" applyFont="1" applyFill="1" applyBorder="1" applyAlignment="1">
      <alignment horizontal="right" vertical="center"/>
    </xf>
    <xf numFmtId="10" fontId="59" fillId="41" borderId="45" xfId="0" applyNumberFormat="1" applyFont="1" applyFill="1" applyBorder="1" applyAlignment="1">
      <alignment horizontal="right" vertical="center"/>
    </xf>
    <xf numFmtId="0" fontId="58" fillId="41" borderId="36" xfId="0" applyFont="1" applyFill="1" applyBorder="1" applyAlignment="1">
      <alignment horizontal="center" vertical="center" wrapText="1"/>
    </xf>
    <xf numFmtId="0" fontId="58" fillId="41" borderId="46" xfId="0" applyFont="1" applyFill="1" applyBorder="1" applyAlignment="1">
      <alignment horizontal="center" vertical="center" wrapText="1"/>
    </xf>
    <xf numFmtId="10" fontId="4" fillId="0" borderId="45" xfId="0" applyNumberFormat="1" applyFont="1" applyBorder="1" applyAlignment="1">
      <alignment vertical="center" wrapText="1"/>
    </xf>
    <xf numFmtId="10" fontId="4" fillId="0" borderId="45" xfId="34" applyNumberFormat="1" applyFont="1" applyFill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44" fontId="4" fillId="0" borderId="45" xfId="79" applyFont="1" applyFill="1" applyBorder="1" applyAlignment="1">
      <alignment vertical="center" wrapText="1"/>
    </xf>
    <xf numFmtId="44" fontId="4" fillId="0" borderId="45" xfId="79" applyFont="1" applyFill="1" applyBorder="1" applyAlignment="1">
      <alignment horizontal="right" vertical="center"/>
    </xf>
    <xf numFmtId="10" fontId="4" fillId="0" borderId="45" xfId="0" applyNumberFormat="1" applyFont="1" applyBorder="1" applyAlignment="1">
      <alignment horizontal="right" vertical="center"/>
    </xf>
    <xf numFmtId="9" fontId="4" fillId="40" borderId="45" xfId="34" applyFont="1" applyFill="1" applyBorder="1" applyAlignment="1">
      <alignment horizontal="right" vertical="center"/>
    </xf>
    <xf numFmtId="44" fontId="4" fillId="40" borderId="45" xfId="0" applyNumberFormat="1" applyFont="1" applyFill="1" applyBorder="1" applyAlignment="1">
      <alignment horizontal="right" vertical="center"/>
    </xf>
    <xf numFmtId="44" fontId="4" fillId="40" borderId="45" xfId="79" applyFont="1" applyFill="1" applyBorder="1" applyAlignment="1">
      <alignment horizontal="right" vertical="center"/>
    </xf>
    <xf numFmtId="10" fontId="4" fillId="40" borderId="45" xfId="34" applyNumberFormat="1" applyFont="1" applyFill="1" applyBorder="1" applyAlignment="1">
      <alignment horizontal="right" vertical="center"/>
    </xf>
    <xf numFmtId="14" fontId="39" fillId="34" borderId="0" xfId="45" applyNumberFormat="1" applyFont="1" applyFill="1" applyAlignment="1">
      <alignment horizontal="center" vertical="center"/>
    </xf>
    <xf numFmtId="14" fontId="39" fillId="34" borderId="31" xfId="45" applyNumberFormat="1" applyFont="1" applyFill="1" applyBorder="1" applyAlignment="1">
      <alignment horizontal="left" vertical="center"/>
    </xf>
    <xf numFmtId="0" fontId="52" fillId="37" borderId="0" xfId="49" applyFont="1" applyFill="1" applyAlignment="1">
      <alignment horizontal="center" vertical="center"/>
    </xf>
    <xf numFmtId="4" fontId="44" fillId="0" borderId="0" xfId="45" applyNumberFormat="1" applyFont="1"/>
    <xf numFmtId="0" fontId="52" fillId="37" borderId="48" xfId="49" applyFont="1" applyFill="1" applyBorder="1" applyAlignment="1">
      <alignment horizontal="center" vertical="center" wrapText="1"/>
    </xf>
    <xf numFmtId="0" fontId="39" fillId="34" borderId="0" xfId="49" applyFont="1" applyFill="1" applyAlignment="1">
      <alignment horizontal="center" vertical="center"/>
    </xf>
    <xf numFmtId="0" fontId="53" fillId="40" borderId="0" xfId="0" applyFont="1" applyFill="1" applyAlignment="1">
      <alignment horizontal="left" vertical="center" wrapText="1"/>
    </xf>
    <xf numFmtId="0" fontId="53" fillId="34" borderId="0" xfId="0" applyFont="1" applyFill="1" applyAlignment="1">
      <alignment horizontal="left" vertical="center" wrapText="1"/>
    </xf>
    <xf numFmtId="4" fontId="39" fillId="34" borderId="0" xfId="49" applyNumberFormat="1" applyFont="1" applyFill="1" applyAlignment="1">
      <alignment horizontal="right" vertical="center"/>
    </xf>
    <xf numFmtId="0" fontId="38" fillId="36" borderId="0" xfId="49" applyFont="1" applyFill="1" applyAlignment="1">
      <alignment horizontal="right" vertical="center"/>
    </xf>
    <xf numFmtId="10" fontId="38" fillId="36" borderId="0" xfId="49" applyNumberFormat="1" applyFont="1" applyFill="1" applyAlignment="1">
      <alignment horizontal="center" vertical="center"/>
    </xf>
    <xf numFmtId="4" fontId="38" fillId="36" borderId="0" xfId="49" applyNumberFormat="1" applyFont="1" applyFill="1" applyAlignment="1">
      <alignment horizontal="right" vertical="center"/>
    </xf>
    <xf numFmtId="10" fontId="39" fillId="0" borderId="0" xfId="49" applyNumberFormat="1" applyFont="1"/>
    <xf numFmtId="4" fontId="39" fillId="0" borderId="31" xfId="45" applyNumberFormat="1" applyFont="1" applyBorder="1" applyAlignment="1">
      <alignment horizontal="left" vertical="center"/>
    </xf>
    <xf numFmtId="0" fontId="58" fillId="41" borderId="44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/>
    </xf>
    <xf numFmtId="10" fontId="0" fillId="0" borderId="0" xfId="0" applyNumberFormat="1"/>
    <xf numFmtId="44" fontId="39" fillId="40" borderId="35" xfId="79" applyFont="1" applyFill="1" applyBorder="1" applyAlignment="1">
      <alignment horizontal="right" vertical="center"/>
    </xf>
    <xf numFmtId="44" fontId="39" fillId="40" borderId="49" xfId="79" applyFont="1" applyFill="1" applyBorder="1" applyAlignment="1">
      <alignment horizontal="right" vertical="center"/>
    </xf>
    <xf numFmtId="44" fontId="39" fillId="34" borderId="0" xfId="79" applyFont="1" applyFill="1" applyAlignment="1">
      <alignment horizontal="right" vertical="center"/>
    </xf>
    <xf numFmtId="44" fontId="39" fillId="40" borderId="49" xfId="49" applyNumberFormat="1" applyFont="1" applyFill="1" applyBorder="1" applyAlignment="1">
      <alignment horizontal="right" vertical="center"/>
    </xf>
    <xf numFmtId="44" fontId="38" fillId="36" borderId="0" xfId="79" applyFont="1" applyFill="1" applyAlignment="1">
      <alignment horizontal="right" vertical="center"/>
    </xf>
    <xf numFmtId="4" fontId="43" fillId="39" borderId="35" xfId="45" applyNumberFormat="1" applyFont="1" applyFill="1" applyBorder="1" applyAlignment="1">
      <alignment horizontal="right" vertical="center"/>
    </xf>
    <xf numFmtId="4" fontId="43" fillId="39" borderId="35" xfId="48" applyNumberFormat="1" applyFont="1" applyFill="1" applyBorder="1" applyAlignment="1">
      <alignment horizontal="right" vertical="center"/>
    </xf>
    <xf numFmtId="0" fontId="36" fillId="37" borderId="0" xfId="45" applyFont="1" applyFill="1" applyAlignment="1">
      <alignment horizontal="left" vertical="center" wrapText="1"/>
    </xf>
    <xf numFmtId="0" fontId="39" fillId="0" borderId="0" xfId="45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67" fontId="38" fillId="39" borderId="0" xfId="0" applyNumberFormat="1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justify" vertical="center"/>
    </xf>
    <xf numFmtId="0" fontId="10" fillId="0" borderId="9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9" borderId="0" xfId="0" applyFont="1" applyFill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10" fillId="9" borderId="2" xfId="0" applyFont="1" applyFill="1" applyBorder="1" applyAlignment="1">
      <alignment horizontal="justify" vertical="justify" wrapText="1"/>
    </xf>
    <xf numFmtId="0" fontId="6" fillId="9" borderId="0" xfId="0" applyFont="1" applyFill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10" fillId="9" borderId="8" xfId="0" applyNumberFormat="1" applyFont="1" applyFill="1" applyBorder="1" applyAlignment="1">
      <alignment horizontal="center"/>
    </xf>
    <xf numFmtId="0" fontId="38" fillId="0" borderId="0" xfId="45" applyFont="1" applyAlignment="1">
      <alignment horizontal="center" vertical="center" wrapText="1"/>
    </xf>
    <xf numFmtId="0" fontId="44" fillId="0" borderId="0" xfId="45" applyFont="1" applyAlignment="1">
      <alignment horizontal="left" vertical="top" wrapText="1"/>
    </xf>
    <xf numFmtId="4" fontId="35" fillId="37" borderId="33" xfId="45" applyNumberFormat="1" applyFont="1" applyFill="1" applyBorder="1" applyAlignment="1">
      <alignment horizontal="center" vertical="center" wrapText="1"/>
    </xf>
    <xf numFmtId="0" fontId="51" fillId="37" borderId="0" xfId="45" applyFont="1" applyFill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58" fillId="41" borderId="54" xfId="0" applyFont="1" applyFill="1" applyBorder="1" applyAlignment="1">
      <alignment horizontal="center" vertical="center" wrapText="1"/>
    </xf>
    <xf numFmtId="0" fontId="58" fillId="41" borderId="55" xfId="0" applyFont="1" applyFill="1" applyBorder="1" applyAlignment="1">
      <alignment horizontal="center" vertical="center" wrapText="1"/>
    </xf>
    <xf numFmtId="0" fontId="58" fillId="41" borderId="36" xfId="0" applyFont="1" applyFill="1" applyBorder="1" applyAlignment="1">
      <alignment horizontal="center" vertical="center" wrapText="1"/>
    </xf>
    <xf numFmtId="0" fontId="58" fillId="41" borderId="53" xfId="0" applyFont="1" applyFill="1" applyBorder="1" applyAlignment="1">
      <alignment horizontal="center" vertical="center" wrapText="1"/>
    </xf>
    <xf numFmtId="0" fontId="58" fillId="41" borderId="39" xfId="0" applyFont="1" applyFill="1" applyBorder="1" applyAlignment="1">
      <alignment horizontal="center" vertical="center" wrapText="1"/>
    </xf>
    <xf numFmtId="0" fontId="58" fillId="41" borderId="40" xfId="0" applyFont="1" applyFill="1" applyBorder="1" applyAlignment="1">
      <alignment horizontal="center" vertical="center" wrapText="1"/>
    </xf>
    <xf numFmtId="0" fontId="58" fillId="41" borderId="44" xfId="0" applyFont="1" applyFill="1" applyBorder="1" applyAlignment="1">
      <alignment horizontal="center" vertical="center" wrapText="1"/>
    </xf>
    <xf numFmtId="0" fontId="57" fillId="41" borderId="41" xfId="0" applyFont="1" applyFill="1" applyBorder="1" applyAlignment="1">
      <alignment horizontal="center" vertical="center" wrapText="1"/>
    </xf>
    <xf numFmtId="0" fontId="57" fillId="41" borderId="42" xfId="0" applyFont="1" applyFill="1" applyBorder="1" applyAlignment="1">
      <alignment horizontal="center" vertical="center" wrapText="1"/>
    </xf>
    <xf numFmtId="0" fontId="57" fillId="41" borderId="43" xfId="0" applyFont="1" applyFill="1" applyBorder="1" applyAlignment="1">
      <alignment horizontal="center" vertical="center" wrapText="1"/>
    </xf>
    <xf numFmtId="0" fontId="59" fillId="41" borderId="58" xfId="0" applyFont="1" applyFill="1" applyBorder="1" applyAlignment="1">
      <alignment horizontal="center" vertical="center"/>
    </xf>
    <xf numFmtId="0" fontId="59" fillId="41" borderId="59" xfId="0" applyFont="1" applyFill="1" applyBorder="1" applyAlignment="1">
      <alignment horizontal="center" vertical="center"/>
    </xf>
    <xf numFmtId="0" fontId="59" fillId="41" borderId="60" xfId="0" applyFont="1" applyFill="1" applyBorder="1" applyAlignment="1">
      <alignment horizontal="center" vertical="center"/>
    </xf>
    <xf numFmtId="0" fontId="59" fillId="41" borderId="61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38" fillId="0" borderId="47" xfId="45" applyFont="1" applyBorder="1" applyAlignment="1">
      <alignment horizontal="center" vertical="center" wrapText="1"/>
    </xf>
    <xf numFmtId="0" fontId="52" fillId="37" borderId="0" xfId="49" applyFont="1" applyFill="1" applyAlignment="1">
      <alignment horizontal="left" vertical="center"/>
    </xf>
    <xf numFmtId="0" fontId="52" fillId="36" borderId="0" xfId="49" applyFont="1" applyFill="1" applyAlignment="1">
      <alignment horizontal="right" vertical="center"/>
    </xf>
    <xf numFmtId="0" fontId="52" fillId="37" borderId="0" xfId="49" applyFont="1" applyFill="1" applyAlignment="1">
      <alignment horizontal="center" vertical="center"/>
    </xf>
    <xf numFmtId="0" fontId="52" fillId="37" borderId="48" xfId="49" applyFont="1" applyFill="1" applyBorder="1" applyAlignment="1">
      <alignment horizontal="center" vertical="center"/>
    </xf>
    <xf numFmtId="44" fontId="0" fillId="39" borderId="0" xfId="0" applyNumberFormat="1" applyFill="1" applyAlignment="1">
      <alignment horizontal="center"/>
    </xf>
    <xf numFmtId="0" fontId="40" fillId="0" borderId="0" xfId="0" applyFont="1" applyAlignment="1">
      <alignment horizontal="left" vertical="center" wrapText="1"/>
    </xf>
  </cellXfs>
  <cellStyles count="81">
    <cellStyle name="20% - Ênfase1" xfId="1" builtinId="30" customBuiltin="1"/>
    <cellStyle name="20% - Ênfase1 2" xfId="61" xr:uid="{00000000-0005-0000-0000-000001000000}"/>
    <cellStyle name="20% - Ênfase2" xfId="2" builtinId="34" customBuiltin="1"/>
    <cellStyle name="20% - Ênfase2 2" xfId="62" xr:uid="{00000000-0005-0000-0000-000003000000}"/>
    <cellStyle name="20% - Ênfase3" xfId="3" builtinId="38" customBuiltin="1"/>
    <cellStyle name="20% - Ênfase3 2" xfId="63" xr:uid="{00000000-0005-0000-0000-000005000000}"/>
    <cellStyle name="20% - Ênfase4" xfId="4" builtinId="42" customBuiltin="1"/>
    <cellStyle name="20% - Ênfase4 2" xfId="64" xr:uid="{00000000-0005-0000-0000-000007000000}"/>
    <cellStyle name="20% - Ênfase5" xfId="5" builtinId="46" customBuiltin="1"/>
    <cellStyle name="20% - Ênfase5 2" xfId="56" xr:uid="{00000000-0005-0000-0000-000009000000}"/>
    <cellStyle name="20% - Ênfase6" xfId="6" builtinId="50" customBuiltin="1"/>
    <cellStyle name="20% - Ênfase6 2" xfId="58" xr:uid="{00000000-0005-0000-0000-00000B000000}"/>
    <cellStyle name="40% - Ênfase1" xfId="7" builtinId="31" customBuiltin="1"/>
    <cellStyle name="40% - Ênfase1 2" xfId="53" xr:uid="{00000000-0005-0000-0000-00000D000000}"/>
    <cellStyle name="40% - Ênfase2" xfId="8" builtinId="35" customBuiltin="1"/>
    <cellStyle name="40% - Ênfase2 2" xfId="54" xr:uid="{00000000-0005-0000-0000-00000F000000}"/>
    <cellStyle name="40% - Ênfase3" xfId="9" builtinId="39" customBuiltin="1"/>
    <cellStyle name="40% - Ênfase3 2" xfId="65" xr:uid="{00000000-0005-0000-0000-000011000000}"/>
    <cellStyle name="40% - Ênfase4" xfId="10" builtinId="43" customBuiltin="1"/>
    <cellStyle name="40% - Ênfase4 2" xfId="55" xr:uid="{00000000-0005-0000-0000-000013000000}"/>
    <cellStyle name="40% - Ênfase5" xfId="11" builtinId="47" customBuiltin="1"/>
    <cellStyle name="40% - Ênfase5 2" xfId="57" xr:uid="{00000000-0005-0000-0000-000015000000}"/>
    <cellStyle name="40% - Ênfase6" xfId="12" builtinId="51" customBuiltin="1"/>
    <cellStyle name="40% - Ênfase6 2" xfId="59" xr:uid="{00000000-0005-0000-0000-000017000000}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3 2" xfId="66" xr:uid="{00000000-0005-0000-0000-00001B000000}"/>
    <cellStyle name="60% - Ênfase4" xfId="16" builtinId="44" customBuiltin="1"/>
    <cellStyle name="60% - Ênfase4 2" xfId="67" xr:uid="{00000000-0005-0000-0000-00001D000000}"/>
    <cellStyle name="60% - Ênfase5" xfId="17" builtinId="48" customBuiltin="1"/>
    <cellStyle name="60% - Ênfase6" xfId="18" builtinId="52" customBuiltin="1"/>
    <cellStyle name="60% - Ênfase6 2" xfId="68" xr:uid="{00000000-0005-0000-0000-000020000000}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yperlink" xfId="80" xr:uid="{00000000-000B-0000-0000-000008000000}"/>
    <cellStyle name="Moeda" xfId="79" builtinId="4"/>
    <cellStyle name="Neutro" xfId="31" builtinId="28" customBuiltin="1"/>
    <cellStyle name="Normal" xfId="0" builtinId="0"/>
    <cellStyle name="Normal 2" xfId="32" xr:uid="{00000000-0005-0000-0000-00002F000000}"/>
    <cellStyle name="Normal 2 2" xfId="69" xr:uid="{00000000-0005-0000-0000-000030000000}"/>
    <cellStyle name="Normal 3" xfId="45" xr:uid="{00000000-0005-0000-0000-000031000000}"/>
    <cellStyle name="Normal 3 2" xfId="73" xr:uid="{00000000-0005-0000-0000-000032000000}"/>
    <cellStyle name="Normal 4" xfId="49" xr:uid="{00000000-0005-0000-0000-000033000000}"/>
    <cellStyle name="Normal 4 2" xfId="77" xr:uid="{00000000-0005-0000-0000-000034000000}"/>
    <cellStyle name="Normal 5" xfId="51" xr:uid="{00000000-0005-0000-0000-000035000000}"/>
    <cellStyle name="Normal 6" xfId="60" xr:uid="{00000000-0005-0000-0000-000036000000}"/>
    <cellStyle name="Normal 7" xfId="52" xr:uid="{00000000-0005-0000-0000-000037000000}"/>
    <cellStyle name="Nota 2" xfId="33" xr:uid="{00000000-0005-0000-0000-000038000000}"/>
    <cellStyle name="Porcentagem" xfId="34" builtinId="5"/>
    <cellStyle name="Porcentagem 2" xfId="46" xr:uid="{00000000-0005-0000-0000-00003A000000}"/>
    <cellStyle name="Porcentagem 2 2" xfId="74" xr:uid="{00000000-0005-0000-0000-00003B000000}"/>
    <cellStyle name="Porcentagem 3" xfId="50" xr:uid="{00000000-0005-0000-0000-00003C000000}"/>
    <cellStyle name="Porcentagem 3 2" xfId="78" xr:uid="{00000000-0005-0000-0000-00003D000000}"/>
    <cellStyle name="Porcentagem 4" xfId="70" xr:uid="{00000000-0005-0000-0000-00003E000000}"/>
    <cellStyle name="Ruim" xfId="30" builtinId="27" customBuiltin="1"/>
    <cellStyle name="Saída" xfId="35" builtinId="21" customBuiltin="1"/>
    <cellStyle name="Separador de milhares 2" xfId="48" xr:uid="{00000000-0005-0000-0000-000040000000}"/>
    <cellStyle name="Separador de milhares 2 2" xfId="76" xr:uid="{00000000-0005-0000-0000-000041000000}"/>
    <cellStyle name="Texto de Aviso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ítulo 5" xfId="72" xr:uid="{00000000-0005-0000-0000-000049000000}"/>
    <cellStyle name="Total" xfId="44" builtinId="25" customBuiltin="1"/>
    <cellStyle name="Vírgula" xfId="36" builtinId="3"/>
    <cellStyle name="Vírgula 2" xfId="47" xr:uid="{00000000-0005-0000-0000-00004C000000}"/>
    <cellStyle name="Vírgula 2 2" xfId="75" xr:uid="{00000000-0005-0000-0000-00004D000000}"/>
    <cellStyle name="Vírgula 3" xfId="71" xr:uid="{00000000-0005-0000-0000-00004E000000}"/>
  </cellStyles>
  <dxfs count="0"/>
  <tableStyles count="0" defaultTableStyle="TableStyleMedium9" defaultPivotStyle="PivotStyleLight16"/>
  <colors>
    <mruColors>
      <color rgb="FFA0E8E6"/>
      <color rgb="FF81E1DF"/>
      <color rgb="FFF48E56"/>
      <color rgb="FFFFCC99"/>
      <color rgb="FF00CCA5"/>
      <color rgb="FFC6E6A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118656</xdr:colOff>
      <xdr:row>8</xdr:row>
      <xdr:rowOff>33746</xdr:rowOff>
    </xdr:from>
    <xdr:to>
      <xdr:col>6</xdr:col>
      <xdr:colOff>628650</xdr:colOff>
      <xdr:row>15</xdr:row>
      <xdr:rowOff>20607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8906" y="1557746"/>
          <a:ext cx="2495004" cy="1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2819400</xdr:colOff>
      <xdr:row>0</xdr:row>
      <xdr:rowOff>19050</xdr:rowOff>
    </xdr:from>
    <xdr:to>
      <xdr:col>2</xdr:col>
      <xdr:colOff>152400</xdr:colOff>
      <xdr:row>8</xdr:row>
      <xdr:rowOff>142875</xdr:rowOff>
    </xdr:to>
    <xdr:pic>
      <xdr:nvPicPr>
        <xdr:cNvPr id="12930" name="Imagem 1" descr="brasão_rj.JPG">
          <a:extLst>
            <a:ext uri="{FF2B5EF4-FFF2-40B4-BE49-F238E27FC236}">
              <a16:creationId xmlns:a16="http://schemas.microsoft.com/office/drawing/2014/main" id="{00000000-0008-0000-01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3248025" y="19050"/>
          <a:ext cx="11239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</xdr:row>
      <xdr:rowOff>28575</xdr:rowOff>
    </xdr:from>
    <xdr:to>
      <xdr:col>3</xdr:col>
      <xdr:colOff>66675</xdr:colOff>
      <xdr:row>8</xdr:row>
      <xdr:rowOff>19050</xdr:rowOff>
    </xdr:to>
    <xdr:pic>
      <xdr:nvPicPr>
        <xdr:cNvPr id="20083" name="Imagem 1" descr="brasão_rj.JPG">
          <a:extLst>
            <a:ext uri="{FF2B5EF4-FFF2-40B4-BE49-F238E27FC236}">
              <a16:creationId xmlns:a16="http://schemas.microsoft.com/office/drawing/2014/main" id="{00000000-0008-0000-0200-0000734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5667375" y="190500"/>
          <a:ext cx="8953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46382</xdr:rowOff>
    </xdr:from>
    <xdr:to>
      <xdr:col>0</xdr:col>
      <xdr:colOff>782684</xdr:colOff>
      <xdr:row>0</xdr:row>
      <xdr:rowOff>440084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83CC38-6BEC-421F-9E3D-D4B0C32D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6382"/>
          <a:ext cx="781878" cy="399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J141"/>
  <sheetViews>
    <sheetView showGridLines="0" tabSelected="1" view="pageBreakPreview" zoomScale="85" zoomScaleNormal="100" zoomScaleSheetLayoutView="85" zoomScalePageLayoutView="40" workbookViewId="0">
      <selection activeCell="B28" sqref="B28:I28"/>
    </sheetView>
  </sheetViews>
  <sheetFormatPr defaultColWidth="8.7109375" defaultRowHeight="15.75" x14ac:dyDescent="0.25"/>
  <cols>
    <col min="1" max="10" width="9.5703125" style="53" customWidth="1"/>
    <col min="11" max="16384" width="8.7109375" style="53"/>
  </cols>
  <sheetData>
    <row r="1" spans="1:9" ht="14.65" customHeight="1" x14ac:dyDescent="0.25">
      <c r="A1" s="52"/>
      <c r="B1" s="52"/>
      <c r="C1" s="52"/>
      <c r="D1" s="52"/>
      <c r="E1" s="52"/>
      <c r="F1" s="52"/>
      <c r="G1" s="52"/>
      <c r="H1" s="52"/>
      <c r="I1" s="52"/>
    </row>
    <row r="2" spans="1:9" ht="14.65" customHeight="1" x14ac:dyDescent="0.25"/>
    <row r="3" spans="1:9" ht="14.65" customHeight="1" x14ac:dyDescent="0.25"/>
    <row r="4" spans="1:9" ht="14.65" customHeight="1" x14ac:dyDescent="0.25"/>
    <row r="5" spans="1:9" ht="14.65" customHeight="1" x14ac:dyDescent="0.25"/>
    <row r="6" spans="1:9" ht="14.65" customHeight="1" x14ac:dyDescent="0.25"/>
    <row r="7" spans="1:9" ht="14.65" customHeight="1" x14ac:dyDescent="0.25"/>
    <row r="8" spans="1:9" ht="14.65" customHeight="1" x14ac:dyDescent="0.25"/>
    <row r="9" spans="1:9" ht="14.65" customHeight="1" x14ac:dyDescent="0.25"/>
    <row r="10" spans="1:9" ht="14.65" customHeight="1" x14ac:dyDescent="0.25"/>
    <row r="11" spans="1:9" ht="14.65" customHeight="1" x14ac:dyDescent="0.25"/>
    <row r="12" spans="1:9" ht="14.65" customHeight="1" x14ac:dyDescent="0.25"/>
    <row r="13" spans="1:9" ht="14.65" customHeight="1" x14ac:dyDescent="0.25"/>
    <row r="14" spans="1:9" ht="14.65" customHeight="1" x14ac:dyDescent="0.25"/>
    <row r="15" spans="1:9" ht="14.65" customHeight="1" x14ac:dyDescent="0.25"/>
    <row r="16" spans="1:9" ht="14.65" customHeight="1" x14ac:dyDescent="0.25"/>
    <row r="17" spans="1:10" ht="14.65" customHeight="1" x14ac:dyDescent="0.25"/>
    <row r="18" spans="1:10" ht="14.65" customHeight="1" x14ac:dyDescent="0.25"/>
    <row r="19" spans="1:10" ht="14.65" customHeight="1" x14ac:dyDescent="0.25">
      <c r="A19" s="321" t="s">
        <v>251</v>
      </c>
      <c r="B19" s="321"/>
      <c r="C19" s="321"/>
      <c r="D19" s="321"/>
      <c r="E19" s="321"/>
      <c r="F19" s="321"/>
      <c r="G19" s="321"/>
      <c r="H19" s="321"/>
      <c r="I19" s="321"/>
      <c r="J19" s="321"/>
    </row>
    <row r="20" spans="1:10" ht="14.65" customHeight="1" x14ac:dyDescent="0.25">
      <c r="A20" s="321"/>
      <c r="B20" s="321"/>
      <c r="C20" s="321"/>
      <c r="D20" s="321"/>
      <c r="E20" s="321"/>
      <c r="F20" s="321"/>
      <c r="G20" s="321"/>
      <c r="H20" s="321"/>
      <c r="I20" s="321"/>
      <c r="J20" s="321"/>
    </row>
    <row r="21" spans="1:10" ht="135" customHeight="1" x14ac:dyDescent="0.25">
      <c r="A21" s="321"/>
      <c r="B21" s="321"/>
      <c r="C21" s="321"/>
      <c r="D21" s="321"/>
      <c r="E21" s="321"/>
      <c r="F21" s="321"/>
      <c r="G21" s="321"/>
      <c r="H21" s="321"/>
      <c r="I21" s="321"/>
      <c r="J21" s="321"/>
    </row>
    <row r="22" spans="1:10" ht="14.65" customHeight="1" x14ac:dyDescent="0.35">
      <c r="A22" s="54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4.65" customHeight="1" x14ac:dyDescent="0.35">
      <c r="A23" s="54"/>
      <c r="B23" s="54"/>
      <c r="C23" s="54"/>
      <c r="D23" s="54"/>
      <c r="E23" s="54"/>
      <c r="F23" s="54"/>
      <c r="G23" s="54"/>
      <c r="H23" s="54"/>
      <c r="I23" s="54"/>
      <c r="J23" s="54"/>
    </row>
    <row r="24" spans="1:10" ht="14.65" customHeight="1" x14ac:dyDescent="0.35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22.9" customHeight="1" x14ac:dyDescent="0.35">
      <c r="A25" s="54"/>
      <c r="B25" s="267" t="s">
        <v>0</v>
      </c>
      <c r="C25" s="267"/>
      <c r="D25" s="267"/>
      <c r="E25" s="267"/>
      <c r="F25" s="267"/>
      <c r="G25" s="267"/>
      <c r="H25" s="267"/>
      <c r="I25" s="267"/>
      <c r="J25" s="54"/>
    </row>
    <row r="26" spans="1:10" ht="22.9" customHeight="1" x14ac:dyDescent="0.35">
      <c r="A26" s="54"/>
      <c r="B26" s="267"/>
      <c r="C26" s="267"/>
      <c r="D26" s="267"/>
      <c r="E26" s="267"/>
      <c r="F26" s="267"/>
      <c r="G26" s="267"/>
      <c r="H26" s="267"/>
      <c r="I26" s="267"/>
      <c r="J26" s="54"/>
    </row>
    <row r="27" spans="1:10" ht="14.65" customHeight="1" x14ac:dyDescent="0.35">
      <c r="A27" s="54"/>
      <c r="B27" s="267"/>
      <c r="C27" s="267"/>
      <c r="D27" s="267"/>
      <c r="E27" s="267"/>
      <c r="F27" s="267"/>
      <c r="G27" s="267"/>
      <c r="H27" s="267"/>
      <c r="I27" s="267"/>
      <c r="J27" s="54"/>
    </row>
    <row r="28" spans="1:10" ht="19.149999999999999" customHeight="1" x14ac:dyDescent="0.35">
      <c r="A28" s="54"/>
      <c r="B28" s="267"/>
      <c r="C28" s="267"/>
      <c r="D28" s="267"/>
      <c r="E28" s="267"/>
      <c r="F28" s="267"/>
      <c r="G28" s="267"/>
      <c r="H28" s="267"/>
      <c r="I28" s="267"/>
      <c r="J28" s="54"/>
    </row>
    <row r="29" spans="1:10" ht="21" x14ac:dyDescent="0.35">
      <c r="A29" s="54"/>
      <c r="J29" s="54"/>
    </row>
    <row r="30" spans="1:10" ht="14.65" customHeight="1" x14ac:dyDescent="0.35">
      <c r="A30" s="54"/>
      <c r="B30" s="54"/>
      <c r="C30" s="54"/>
      <c r="D30" s="54"/>
      <c r="E30" s="54"/>
      <c r="F30" s="54"/>
      <c r="G30" s="54"/>
      <c r="H30" s="54"/>
      <c r="I30" s="54"/>
      <c r="J30" s="54"/>
    </row>
    <row r="31" spans="1:10" ht="14.65" customHeight="1" x14ac:dyDescent="0.25">
      <c r="B31" s="267" t="s">
        <v>1</v>
      </c>
      <c r="C31" s="267"/>
      <c r="D31" s="267"/>
      <c r="E31" s="267"/>
      <c r="F31" s="267"/>
      <c r="G31" s="267"/>
      <c r="H31" s="267"/>
      <c r="I31" s="267"/>
    </row>
    <row r="32" spans="1:10" ht="14.65" customHeight="1" x14ac:dyDescent="0.25">
      <c r="B32" s="267"/>
      <c r="C32" s="267"/>
      <c r="D32" s="267"/>
      <c r="E32" s="267"/>
      <c r="F32" s="267"/>
      <c r="G32" s="267"/>
      <c r="H32" s="267"/>
      <c r="I32" s="267"/>
    </row>
    <row r="33" spans="3:8" ht="14.65" customHeight="1" x14ac:dyDescent="0.25"/>
    <row r="34" spans="3:8" ht="14.65" customHeight="1" x14ac:dyDescent="0.25"/>
    <row r="35" spans="3:8" ht="14.65" customHeight="1" x14ac:dyDescent="0.25"/>
    <row r="36" spans="3:8" ht="14.65" customHeight="1" x14ac:dyDescent="0.25"/>
    <row r="37" spans="3:8" ht="14.65" customHeight="1" x14ac:dyDescent="0.25"/>
    <row r="38" spans="3:8" ht="14.65" customHeight="1" x14ac:dyDescent="0.25"/>
    <row r="39" spans="3:8" ht="14.65" customHeight="1" x14ac:dyDescent="0.25"/>
    <row r="40" spans="3:8" ht="14.65" customHeight="1" x14ac:dyDescent="0.25"/>
    <row r="41" spans="3:8" ht="14.65" customHeight="1" x14ac:dyDescent="0.25"/>
    <row r="42" spans="3:8" ht="14.65" customHeight="1" x14ac:dyDescent="0.25"/>
    <row r="43" spans="3:8" ht="14.65" customHeight="1" x14ac:dyDescent="0.25"/>
    <row r="44" spans="3:8" ht="14.65" customHeight="1" x14ac:dyDescent="0.25"/>
    <row r="45" spans="3:8" ht="14.65" customHeight="1" x14ac:dyDescent="0.25"/>
    <row r="46" spans="3:8" ht="14.65" customHeight="1" x14ac:dyDescent="0.25"/>
    <row r="47" spans="3:8" ht="14.65" customHeight="1" x14ac:dyDescent="0.25"/>
    <row r="48" spans="3:8" ht="14.65" customHeight="1" x14ac:dyDescent="0.25">
      <c r="C48" s="266" t="s">
        <v>250</v>
      </c>
      <c r="D48" s="266"/>
      <c r="E48" s="266"/>
      <c r="F48" s="266"/>
      <c r="G48" s="266"/>
      <c r="H48" s="266"/>
    </row>
    <row r="49" ht="14.65" customHeight="1" x14ac:dyDescent="0.25"/>
    <row r="50" ht="14.65" customHeight="1" x14ac:dyDescent="0.25"/>
    <row r="51" ht="14.65" customHeight="1" x14ac:dyDescent="0.25"/>
    <row r="52" ht="14.65" customHeight="1" x14ac:dyDescent="0.25"/>
    <row r="53" ht="14.65" customHeight="1" x14ac:dyDescent="0.25"/>
    <row r="54" ht="14.65" customHeight="1" x14ac:dyDescent="0.25"/>
    <row r="55" ht="14.65" customHeight="1" x14ac:dyDescent="0.25"/>
    <row r="56" ht="14.65" customHeight="1" x14ac:dyDescent="0.25"/>
    <row r="57" ht="14.65" customHeight="1" x14ac:dyDescent="0.25"/>
    <row r="58" ht="14.65" customHeight="1" x14ac:dyDescent="0.25"/>
    <row r="59" ht="14.65" customHeight="1" x14ac:dyDescent="0.25"/>
    <row r="60" ht="14.65" customHeight="1" x14ac:dyDescent="0.25"/>
    <row r="61" ht="14.65" customHeight="1" x14ac:dyDescent="0.25"/>
    <row r="62" ht="14.65" customHeight="1" x14ac:dyDescent="0.25"/>
    <row r="63" ht="14.65" customHeight="1" x14ac:dyDescent="0.25"/>
    <row r="64" ht="14.65" customHeight="1" x14ac:dyDescent="0.25"/>
    <row r="65" ht="14.65" customHeight="1" x14ac:dyDescent="0.25"/>
    <row r="66" ht="14.65" customHeight="1" x14ac:dyDescent="0.25"/>
    <row r="67" ht="14.65" customHeight="1" x14ac:dyDescent="0.25"/>
    <row r="68" ht="14.65" customHeight="1" x14ac:dyDescent="0.25"/>
    <row r="69" ht="14.65" customHeight="1" x14ac:dyDescent="0.25"/>
    <row r="70" ht="14.65" customHeight="1" x14ac:dyDescent="0.25"/>
    <row r="71" ht="14.65" customHeight="1" x14ac:dyDescent="0.25"/>
    <row r="72" ht="14.65" customHeight="1" x14ac:dyDescent="0.25"/>
    <row r="73" ht="14.65" customHeight="1" x14ac:dyDescent="0.25"/>
    <row r="74" ht="14.65" customHeight="1" x14ac:dyDescent="0.25"/>
    <row r="75" ht="14.65" customHeight="1" x14ac:dyDescent="0.25"/>
    <row r="76" ht="14.65" customHeight="1" x14ac:dyDescent="0.25"/>
    <row r="77" ht="14.65" customHeight="1" x14ac:dyDescent="0.25"/>
    <row r="78" ht="14.65" customHeight="1" x14ac:dyDescent="0.25"/>
    <row r="79" ht="14.65" customHeight="1" x14ac:dyDescent="0.25"/>
    <row r="80" ht="14.65" customHeight="1" x14ac:dyDescent="0.25"/>
    <row r="81" ht="14.65" customHeight="1" x14ac:dyDescent="0.25"/>
    <row r="82" ht="14.65" customHeight="1" x14ac:dyDescent="0.25"/>
    <row r="83" ht="14.65" customHeight="1" x14ac:dyDescent="0.25"/>
    <row r="84" ht="14.65" customHeight="1" x14ac:dyDescent="0.25"/>
    <row r="85" ht="14.65" customHeight="1" x14ac:dyDescent="0.25"/>
    <row r="86" ht="14.65" customHeight="1" x14ac:dyDescent="0.25"/>
    <row r="87" ht="14.65" customHeight="1" x14ac:dyDescent="0.25"/>
    <row r="88" ht="14.65" customHeight="1" x14ac:dyDescent="0.25"/>
    <row r="89" ht="14.65" customHeight="1" x14ac:dyDescent="0.25"/>
    <row r="90" ht="14.65" customHeight="1" x14ac:dyDescent="0.25"/>
    <row r="91" ht="14.65" customHeight="1" x14ac:dyDescent="0.25"/>
    <row r="92" ht="14.65" customHeight="1" x14ac:dyDescent="0.25"/>
    <row r="93" ht="14.65" customHeight="1" x14ac:dyDescent="0.25"/>
    <row r="94" ht="14.65" customHeight="1" x14ac:dyDescent="0.25"/>
    <row r="95" ht="14.65" customHeight="1" x14ac:dyDescent="0.25"/>
    <row r="96" ht="14.65" customHeight="1" x14ac:dyDescent="0.25"/>
    <row r="97" ht="14.65" customHeight="1" x14ac:dyDescent="0.25"/>
    <row r="98" ht="14.65" customHeight="1" x14ac:dyDescent="0.25"/>
    <row r="99" ht="14.65" customHeight="1" x14ac:dyDescent="0.25"/>
    <row r="100" ht="14.65" customHeight="1" x14ac:dyDescent="0.25"/>
    <row r="101" ht="14.65" customHeight="1" x14ac:dyDescent="0.25"/>
    <row r="102" ht="14.65" customHeight="1" x14ac:dyDescent="0.25"/>
    <row r="103" ht="14.65" customHeight="1" x14ac:dyDescent="0.25"/>
    <row r="104" ht="14.65" customHeight="1" x14ac:dyDescent="0.25"/>
    <row r="105" ht="14.65" customHeight="1" x14ac:dyDescent="0.25"/>
    <row r="106" ht="14.65" customHeight="1" x14ac:dyDescent="0.25"/>
    <row r="107" ht="14.65" customHeight="1" x14ac:dyDescent="0.25"/>
    <row r="108" ht="14.65" customHeight="1" x14ac:dyDescent="0.25"/>
    <row r="109" ht="14.65" customHeight="1" x14ac:dyDescent="0.25"/>
    <row r="110" ht="14.65" customHeight="1" x14ac:dyDescent="0.25"/>
    <row r="111" ht="14.65" customHeight="1" x14ac:dyDescent="0.25"/>
    <row r="112" ht="14.65" customHeight="1" x14ac:dyDescent="0.25"/>
    <row r="113" ht="14.65" customHeight="1" x14ac:dyDescent="0.25"/>
    <row r="114" ht="14.65" customHeight="1" x14ac:dyDescent="0.25"/>
    <row r="115" ht="14.65" customHeight="1" x14ac:dyDescent="0.25"/>
    <row r="116" ht="14.65" customHeight="1" x14ac:dyDescent="0.25"/>
    <row r="117" ht="14.65" customHeight="1" x14ac:dyDescent="0.25"/>
    <row r="118" ht="14.65" customHeight="1" x14ac:dyDescent="0.25"/>
    <row r="119" ht="14.65" customHeight="1" x14ac:dyDescent="0.25"/>
    <row r="120" ht="14.65" customHeight="1" x14ac:dyDescent="0.25"/>
    <row r="121" ht="14.65" customHeight="1" x14ac:dyDescent="0.25"/>
    <row r="122" ht="14.65" customHeight="1" x14ac:dyDescent="0.25"/>
    <row r="123" ht="14.65" customHeight="1" x14ac:dyDescent="0.25"/>
    <row r="124" ht="14.65" customHeight="1" x14ac:dyDescent="0.25"/>
    <row r="125" ht="14.65" customHeight="1" x14ac:dyDescent="0.25"/>
    <row r="126" ht="14.65" customHeight="1" x14ac:dyDescent="0.25"/>
    <row r="127" ht="14.65" customHeight="1" x14ac:dyDescent="0.25"/>
    <row r="128" ht="14.65" customHeight="1" x14ac:dyDescent="0.25"/>
    <row r="129" ht="14.65" customHeight="1" x14ac:dyDescent="0.25"/>
    <row r="130" ht="14.65" customHeight="1" x14ac:dyDescent="0.25"/>
    <row r="131" ht="14.65" customHeight="1" x14ac:dyDescent="0.25"/>
    <row r="132" ht="14.65" customHeight="1" x14ac:dyDescent="0.25"/>
    <row r="133" ht="14.65" customHeight="1" x14ac:dyDescent="0.25"/>
    <row r="134" ht="14.65" customHeight="1" x14ac:dyDescent="0.25"/>
    <row r="135" ht="14.65" customHeight="1" x14ac:dyDescent="0.25"/>
    <row r="136" ht="14.65" customHeight="1" x14ac:dyDescent="0.25"/>
    <row r="137" ht="14.65" customHeight="1" x14ac:dyDescent="0.25"/>
    <row r="138" ht="14.65" customHeight="1" x14ac:dyDescent="0.25"/>
    <row r="139" ht="14.65" customHeight="1" x14ac:dyDescent="0.25"/>
    <row r="140" ht="14.65" customHeight="1" x14ac:dyDescent="0.25"/>
    <row r="141" ht="14.65" customHeight="1" x14ac:dyDescent="0.25"/>
  </sheetData>
  <mergeCells count="7">
    <mergeCell ref="C48:H48"/>
    <mergeCell ref="B31:I32"/>
    <mergeCell ref="B25:I25"/>
    <mergeCell ref="A19:J21"/>
    <mergeCell ref="B26:I26"/>
    <mergeCell ref="B27:I27"/>
    <mergeCell ref="B28:I2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view="pageBreakPreview" topLeftCell="A68" zoomScaleSheetLayoutView="100" workbookViewId="0">
      <selection activeCell="E90" sqref="E90"/>
    </sheetView>
  </sheetViews>
  <sheetFormatPr defaultRowHeight="12.75" x14ac:dyDescent="0.2"/>
  <cols>
    <col min="1" max="1" width="6.42578125" customWidth="1"/>
    <col min="2" max="2" width="56.7109375" customWidth="1"/>
    <col min="3" max="3" width="10.28515625" customWidth="1"/>
    <col min="4" max="4" width="5" customWidth="1"/>
    <col min="5" max="5" width="6.7109375" customWidth="1"/>
    <col min="6" max="6" width="11.7109375" bestFit="1" customWidth="1"/>
    <col min="7" max="7" width="15.42578125" customWidth="1"/>
    <col min="9" max="9" width="7.7109375" style="28" customWidth="1"/>
    <col min="10" max="10" width="8.7109375" style="28" customWidth="1"/>
    <col min="11" max="11" width="7" style="28" bestFit="1" customWidth="1"/>
    <col min="12" max="12" width="9.28515625" style="42"/>
    <col min="13" max="13" width="7.7109375" style="42" bestFit="1" customWidth="1"/>
    <col min="14" max="14" width="11.28515625" bestFit="1" customWidth="1"/>
    <col min="15" max="16" width="9.28515625" bestFit="1" customWidth="1"/>
  </cols>
  <sheetData>
    <row r="1" spans="1:7" x14ac:dyDescent="0.2">
      <c r="A1" s="268"/>
      <c r="B1" s="268"/>
      <c r="C1" s="268"/>
      <c r="D1" s="268"/>
      <c r="E1" s="268"/>
      <c r="F1" s="268"/>
      <c r="G1" s="268"/>
    </row>
    <row r="2" spans="1:7" x14ac:dyDescent="0.2">
      <c r="A2" s="268"/>
      <c r="B2" s="268"/>
      <c r="C2" s="268"/>
      <c r="D2" s="268"/>
      <c r="E2" s="268"/>
      <c r="F2" s="268"/>
      <c r="G2" s="268"/>
    </row>
    <row r="3" spans="1:7" x14ac:dyDescent="0.2">
      <c r="A3" s="268"/>
      <c r="B3" s="268"/>
      <c r="C3" s="268"/>
      <c r="D3" s="268"/>
      <c r="E3" s="268"/>
      <c r="F3" s="268"/>
      <c r="G3" s="268"/>
    </row>
    <row r="4" spans="1:7" x14ac:dyDescent="0.2">
      <c r="A4" s="268"/>
      <c r="B4" s="268"/>
      <c r="C4" s="268"/>
      <c r="D4" s="268"/>
      <c r="E4" s="268"/>
      <c r="F4" s="268"/>
      <c r="G4" s="268"/>
    </row>
    <row r="5" spans="1:7" x14ac:dyDescent="0.2">
      <c r="A5" s="268"/>
      <c r="B5" s="268"/>
      <c r="C5" s="268"/>
      <c r="D5" s="268"/>
      <c r="E5" s="268"/>
      <c r="F5" s="268"/>
      <c r="G5" s="268"/>
    </row>
    <row r="6" spans="1:7" x14ac:dyDescent="0.2">
      <c r="A6" s="268"/>
      <c r="B6" s="268"/>
      <c r="C6" s="268"/>
      <c r="D6" s="268"/>
      <c r="E6" s="268"/>
      <c r="F6" s="268"/>
      <c r="G6" s="268"/>
    </row>
    <row r="7" spans="1:7" x14ac:dyDescent="0.2">
      <c r="A7" s="268"/>
      <c r="B7" s="268"/>
      <c r="C7" s="268"/>
      <c r="D7" s="268"/>
      <c r="E7" s="268"/>
      <c r="F7" s="268"/>
      <c r="G7" s="268"/>
    </row>
    <row r="8" spans="1:7" x14ac:dyDescent="0.2">
      <c r="A8" s="268"/>
      <c r="B8" s="268"/>
      <c r="C8" s="268"/>
      <c r="D8" s="268"/>
      <c r="E8" s="268"/>
      <c r="F8" s="268"/>
      <c r="G8" s="268"/>
    </row>
    <row r="9" spans="1:7" x14ac:dyDescent="0.2">
      <c r="A9" s="268"/>
      <c r="B9" s="268"/>
      <c r="C9" s="268"/>
      <c r="D9" s="268"/>
      <c r="E9" s="268"/>
      <c r="F9" s="268"/>
      <c r="G9" s="268"/>
    </row>
    <row r="10" spans="1:7" x14ac:dyDescent="0.2">
      <c r="A10" s="269" t="s">
        <v>2</v>
      </c>
      <c r="B10" s="269"/>
      <c r="C10" s="269"/>
      <c r="D10" s="269"/>
      <c r="E10" s="269"/>
      <c r="F10" s="269"/>
      <c r="G10" s="269"/>
    </row>
    <row r="11" spans="1:7" x14ac:dyDescent="0.2">
      <c r="A11" s="269" t="s">
        <v>3</v>
      </c>
      <c r="B11" s="269"/>
      <c r="C11" s="269"/>
      <c r="D11" s="269"/>
      <c r="E11" s="269"/>
      <c r="F11" s="269"/>
      <c r="G11" s="269"/>
    </row>
    <row r="12" spans="1:7" x14ac:dyDescent="0.2">
      <c r="A12" s="35"/>
      <c r="B12" s="35"/>
      <c r="C12" s="35"/>
      <c r="D12" s="35"/>
      <c r="E12" s="35"/>
      <c r="F12" s="35"/>
      <c r="G12" s="35"/>
    </row>
    <row r="13" spans="1:7" x14ac:dyDescent="0.2">
      <c r="A13" s="35"/>
      <c r="B13" s="269" t="s">
        <v>4</v>
      </c>
      <c r="C13" s="269"/>
      <c r="D13" s="269"/>
      <c r="E13" s="269"/>
      <c r="F13" s="269"/>
      <c r="G13" s="51" t="s">
        <v>5</v>
      </c>
    </row>
    <row r="14" spans="1:7" ht="21.75" customHeight="1" thickBot="1" x14ac:dyDescent="0.25">
      <c r="A14" s="270" t="s">
        <v>6</v>
      </c>
      <c r="B14" s="270"/>
      <c r="C14" s="270"/>
      <c r="D14" s="270"/>
      <c r="E14" s="270"/>
      <c r="F14" s="270"/>
      <c r="G14" s="270"/>
    </row>
    <row r="15" spans="1:7" x14ac:dyDescent="0.2">
      <c r="A15" s="278" t="s">
        <v>7</v>
      </c>
      <c r="B15" s="278" t="s">
        <v>8</v>
      </c>
      <c r="C15" s="278" t="s">
        <v>9</v>
      </c>
      <c r="D15" s="278" t="s">
        <v>10</v>
      </c>
      <c r="E15" s="278" t="s">
        <v>11</v>
      </c>
      <c r="F15" s="36" t="s">
        <v>12</v>
      </c>
      <c r="G15" s="271" t="s">
        <v>13</v>
      </c>
    </row>
    <row r="16" spans="1:7" ht="13.5" thickBot="1" x14ac:dyDescent="0.25">
      <c r="A16" s="279"/>
      <c r="B16" s="279"/>
      <c r="C16" s="279"/>
      <c r="D16" s="279"/>
      <c r="E16" s="279"/>
      <c r="F16" s="19" t="s">
        <v>14</v>
      </c>
      <c r="G16" s="272"/>
    </row>
    <row r="17" spans="1:16" x14ac:dyDescent="0.2">
      <c r="A17" s="12">
        <v>0</v>
      </c>
      <c r="B17" s="277" t="s">
        <v>15</v>
      </c>
      <c r="C17" s="277"/>
      <c r="D17" s="277"/>
      <c r="E17" s="13"/>
      <c r="F17" s="13"/>
      <c r="G17" s="14" t="e">
        <f>SUM(G18:G20)</f>
        <v>#REF!</v>
      </c>
      <c r="I17" s="185" t="s">
        <v>16</v>
      </c>
      <c r="J17" s="185" t="s">
        <v>17</v>
      </c>
      <c r="K17" s="185" t="s">
        <v>18</v>
      </c>
    </row>
    <row r="18" spans="1:16" ht="24" customHeight="1" x14ac:dyDescent="0.2">
      <c r="A18" s="5" t="s">
        <v>19</v>
      </c>
      <c r="B18" s="6" t="e">
        <f>IF(C18="","",VLOOKUP(C18,#REF!,2,FALSE))</f>
        <v>#REF!</v>
      </c>
      <c r="C18" s="7" t="s">
        <v>20</v>
      </c>
      <c r="D18" s="8" t="s">
        <v>21</v>
      </c>
      <c r="E18" s="9">
        <f>I18*J18*K18</f>
        <v>240</v>
      </c>
      <c r="F18" s="10" t="e">
        <f>IF(C18="","",VLOOKUP(C18,#REF!,2,FALSE))</f>
        <v>#REF!</v>
      </c>
      <c r="G18" s="11" t="e">
        <f>E18*F18</f>
        <v>#REF!</v>
      </c>
      <c r="I18" s="28">
        <v>40</v>
      </c>
      <c r="J18" s="28">
        <v>6</v>
      </c>
      <c r="K18" s="28">
        <v>1</v>
      </c>
    </row>
    <row r="19" spans="1:16" x14ac:dyDescent="0.2">
      <c r="A19" s="5" t="s">
        <v>22</v>
      </c>
      <c r="B19" s="6" t="e">
        <f>IF(C19="","",VLOOKUP(C19,#REF!,2,FALSE))</f>
        <v>#REF!</v>
      </c>
      <c r="C19" s="7" t="s">
        <v>23</v>
      </c>
      <c r="D19" s="8" t="s">
        <v>21</v>
      </c>
      <c r="E19" s="9">
        <f>I19*J19*K19</f>
        <v>960</v>
      </c>
      <c r="F19" s="10" t="e">
        <f>IF(C19="","",VLOOKUP(C19,#REF!,2,FALSE))</f>
        <v>#REF!</v>
      </c>
      <c r="G19" s="11" t="e">
        <f>E19*F19</f>
        <v>#REF!</v>
      </c>
      <c r="I19" s="28">
        <v>160</v>
      </c>
      <c r="J19" s="28">
        <v>6</v>
      </c>
      <c r="K19" s="28">
        <v>1</v>
      </c>
    </row>
    <row r="20" spans="1:16" x14ac:dyDescent="0.2">
      <c r="A20" s="5" t="s">
        <v>24</v>
      </c>
      <c r="B20" s="6" t="e">
        <f>IF(C20="","",VLOOKUP(C20,#REF!,2,FALSE))</f>
        <v>#REF!</v>
      </c>
      <c r="C20" s="7" t="s">
        <v>25</v>
      </c>
      <c r="D20" s="8" t="s">
        <v>21</v>
      </c>
      <c r="E20" s="9">
        <f>I20*J20*K20</f>
        <v>960</v>
      </c>
      <c r="F20" s="10" t="e">
        <f>IF(C20="","",VLOOKUP(C20,#REF!,2,FALSE))</f>
        <v>#REF!</v>
      </c>
      <c r="G20" s="11" t="e">
        <f>E20*F20</f>
        <v>#REF!</v>
      </c>
      <c r="I20" s="28">
        <v>160</v>
      </c>
      <c r="J20" s="28">
        <v>6</v>
      </c>
      <c r="K20" s="28">
        <v>1</v>
      </c>
    </row>
    <row r="21" spans="1:16" x14ac:dyDescent="0.2">
      <c r="A21" s="16">
        <v>1</v>
      </c>
      <c r="B21" s="273" t="s">
        <v>26</v>
      </c>
      <c r="C21" s="273"/>
      <c r="D21" s="273"/>
      <c r="E21" s="17"/>
      <c r="F21" s="17"/>
      <c r="G21" s="18" t="e">
        <f>SUM(G22:G29)</f>
        <v>#REF!</v>
      </c>
      <c r="H21" s="183"/>
      <c r="I21" s="185"/>
      <c r="J21" s="185"/>
      <c r="K21" s="185"/>
      <c r="L21" s="42">
        <v>1</v>
      </c>
      <c r="M21" s="184" t="s">
        <v>27</v>
      </c>
      <c r="N21" s="183"/>
      <c r="O21" s="183"/>
      <c r="P21" s="183"/>
    </row>
    <row r="22" spans="1:16" ht="12.75" customHeight="1" x14ac:dyDescent="0.2">
      <c r="A22" s="5" t="s">
        <v>28</v>
      </c>
      <c r="B22" s="6" t="s">
        <v>29</v>
      </c>
      <c r="C22" s="7"/>
      <c r="D22" s="8" t="s">
        <v>21</v>
      </c>
      <c r="E22" s="9">
        <f>I22*J22*K22</f>
        <v>40</v>
      </c>
      <c r="F22" s="10">
        <v>53.9</v>
      </c>
      <c r="G22" s="11">
        <f t="shared" ref="G22:G29" si="0">E22*F22</f>
        <v>2156</v>
      </c>
      <c r="H22" s="183"/>
      <c r="I22" s="28">
        <v>40</v>
      </c>
      <c r="J22" s="28">
        <v>1</v>
      </c>
      <c r="K22" s="28">
        <v>1</v>
      </c>
      <c r="L22" s="28"/>
      <c r="M22" s="28"/>
      <c r="N22" s="2">
        <v>3719.74</v>
      </c>
      <c r="O22" s="199">
        <f>N22/160</f>
        <v>23.248374999999999</v>
      </c>
      <c r="P22" s="199">
        <f>O22+O22*1.14</f>
        <v>49.751522499999993</v>
      </c>
    </row>
    <row r="23" spans="1:16" x14ac:dyDescent="0.2">
      <c r="A23" s="5" t="s">
        <v>30</v>
      </c>
      <c r="B23" s="6" t="s">
        <v>31</v>
      </c>
      <c r="C23" s="7"/>
      <c r="D23" s="8" t="s">
        <v>21</v>
      </c>
      <c r="E23" s="9">
        <f t="shared" ref="E23:E29" si="1">I23*J23*K23</f>
        <v>160</v>
      </c>
      <c r="F23" s="10">
        <v>53.9</v>
      </c>
      <c r="G23" s="11">
        <f t="shared" si="0"/>
        <v>8624</v>
      </c>
      <c r="H23" s="183"/>
      <c r="I23" s="28">
        <v>160</v>
      </c>
      <c r="J23" s="28">
        <v>1</v>
      </c>
      <c r="K23" s="28">
        <v>1</v>
      </c>
      <c r="N23" s="199">
        <v>2076</v>
      </c>
      <c r="O23" s="199">
        <f>N23/160</f>
        <v>12.975</v>
      </c>
      <c r="P23" s="199">
        <f>O23+O23*1.14</f>
        <v>27.766500000000001</v>
      </c>
    </row>
    <row r="24" spans="1:16" x14ac:dyDescent="0.2">
      <c r="A24" s="5" t="s">
        <v>32</v>
      </c>
      <c r="B24" s="6" t="s">
        <v>33</v>
      </c>
      <c r="C24" s="7"/>
      <c r="D24" s="8" t="s">
        <v>21</v>
      </c>
      <c r="E24" s="9">
        <f t="shared" si="1"/>
        <v>0</v>
      </c>
      <c r="F24" s="10">
        <v>53.9</v>
      </c>
      <c r="G24" s="11">
        <f t="shared" si="0"/>
        <v>0</v>
      </c>
      <c r="H24" s="183"/>
      <c r="I24" s="28">
        <v>160</v>
      </c>
      <c r="J24" s="28">
        <v>1</v>
      </c>
      <c r="K24" s="28">
        <v>0</v>
      </c>
      <c r="P24">
        <v>50</v>
      </c>
    </row>
    <row r="25" spans="1:16" ht="12.75" customHeight="1" x14ac:dyDescent="0.2">
      <c r="A25" s="5" t="s">
        <v>34</v>
      </c>
      <c r="B25" s="6" t="e">
        <f>IF(C25="","",VLOOKUP(C25,#REF!,2,FALSE))</f>
        <v>#REF!</v>
      </c>
      <c r="C25" s="7" t="s">
        <v>35</v>
      </c>
      <c r="D25" s="8" t="s">
        <v>21</v>
      </c>
      <c r="E25" s="9">
        <f t="shared" si="1"/>
        <v>80</v>
      </c>
      <c r="F25" s="10" t="e">
        <f>IF(C25="","",VLOOKUP(C25,#REF!,2,FALSE))</f>
        <v>#REF!</v>
      </c>
      <c r="G25" s="11" t="e">
        <f t="shared" si="0"/>
        <v>#REF!</v>
      </c>
      <c r="H25" s="183"/>
      <c r="I25" s="28">
        <v>80</v>
      </c>
      <c r="J25" s="28">
        <v>1</v>
      </c>
      <c r="K25" s="185">
        <v>1</v>
      </c>
    </row>
    <row r="26" spans="1:16" x14ac:dyDescent="0.2">
      <c r="A26" s="5" t="s">
        <v>36</v>
      </c>
      <c r="B26" s="6" t="e">
        <f>IF(C26="","",VLOOKUP(C26,#REF!,2,FALSE))</f>
        <v>#REF!</v>
      </c>
      <c r="C26" s="7" t="s">
        <v>37</v>
      </c>
      <c r="D26" s="8" t="s">
        <v>21</v>
      </c>
      <c r="E26" s="9">
        <f t="shared" si="1"/>
        <v>160</v>
      </c>
      <c r="F26" s="10" t="e">
        <f>IF(C26="","",VLOOKUP(C26,#REF!,2,FALSE))</f>
        <v>#REF!</v>
      </c>
      <c r="G26" s="11" t="e">
        <f t="shared" si="0"/>
        <v>#REF!</v>
      </c>
      <c r="H26" s="183"/>
      <c r="I26" s="28">
        <v>160</v>
      </c>
      <c r="J26" s="28">
        <v>1</v>
      </c>
      <c r="K26" s="185">
        <v>1</v>
      </c>
    </row>
    <row r="27" spans="1:16" x14ac:dyDescent="0.2">
      <c r="A27" s="5" t="s">
        <v>38</v>
      </c>
      <c r="B27" s="6" t="e">
        <f>IF(C27="","",VLOOKUP(C27,#REF!,2,FALSE))</f>
        <v>#REF!</v>
      </c>
      <c r="C27" s="7" t="s">
        <v>39</v>
      </c>
      <c r="D27" s="8" t="s">
        <v>21</v>
      </c>
      <c r="E27" s="9">
        <f t="shared" si="1"/>
        <v>0</v>
      </c>
      <c r="F27" s="10" t="e">
        <f>IF(C27="","",VLOOKUP(C27,#REF!,2,FALSE))</f>
        <v>#REF!</v>
      </c>
      <c r="G27" s="11" t="e">
        <f t="shared" si="0"/>
        <v>#REF!</v>
      </c>
      <c r="H27" s="183"/>
      <c r="I27" s="28">
        <v>160</v>
      </c>
      <c r="J27" s="28">
        <v>1</v>
      </c>
      <c r="K27" s="185">
        <v>0</v>
      </c>
    </row>
    <row r="28" spans="1:16" x14ac:dyDescent="0.2">
      <c r="A28" s="5" t="s">
        <v>40</v>
      </c>
      <c r="B28" s="6" t="e">
        <f>IF(C28="","",VLOOKUP(C28,#REF!,2,FALSE))</f>
        <v>#REF!</v>
      </c>
      <c r="C28" s="7" t="s">
        <v>41</v>
      </c>
      <c r="D28" s="8" t="s">
        <v>21</v>
      </c>
      <c r="E28" s="9">
        <f t="shared" si="1"/>
        <v>0</v>
      </c>
      <c r="F28" s="10" t="e">
        <f>IF(C28="","",VLOOKUP(C28,#REF!,2,FALSE))</f>
        <v>#REF!</v>
      </c>
      <c r="G28" s="11" t="e">
        <f t="shared" si="0"/>
        <v>#REF!</v>
      </c>
      <c r="H28" s="183"/>
      <c r="I28" s="28">
        <v>160</v>
      </c>
      <c r="J28" s="28">
        <v>1</v>
      </c>
      <c r="K28" s="185">
        <v>0</v>
      </c>
    </row>
    <row r="29" spans="1:16" x14ac:dyDescent="0.2">
      <c r="A29" s="5" t="s">
        <v>42</v>
      </c>
      <c r="B29" s="6" t="e">
        <f>IF(C29="","",VLOOKUP(C29,#REF!,2,FALSE))</f>
        <v>#REF!</v>
      </c>
      <c r="C29" s="7" t="s">
        <v>43</v>
      </c>
      <c r="D29" s="8"/>
      <c r="E29" s="9">
        <f t="shared" si="1"/>
        <v>0</v>
      </c>
      <c r="F29" s="10" t="e">
        <f>IF(C29="","",VLOOKUP(C29,#REF!,2,FALSE))</f>
        <v>#REF!</v>
      </c>
      <c r="G29" s="11" t="e">
        <f t="shared" si="0"/>
        <v>#REF!</v>
      </c>
      <c r="H29" s="183"/>
      <c r="I29" s="28">
        <v>160</v>
      </c>
      <c r="J29" s="28">
        <v>1</v>
      </c>
      <c r="K29" s="185">
        <v>0</v>
      </c>
    </row>
    <row r="30" spans="1:16" x14ac:dyDescent="0.2">
      <c r="A30" s="16">
        <v>2</v>
      </c>
      <c r="B30" s="273" t="s">
        <v>44</v>
      </c>
      <c r="C30" s="273"/>
      <c r="D30" s="273"/>
      <c r="E30" s="17"/>
      <c r="F30" s="17"/>
      <c r="G30" s="18" t="e">
        <f>SUM(G31:G39)</f>
        <v>#REF!</v>
      </c>
      <c r="H30" s="200"/>
      <c r="I30" s="185"/>
      <c r="J30" s="185"/>
      <c r="K30" s="185"/>
      <c r="L30" s="42">
        <v>1</v>
      </c>
      <c r="M30" s="184" t="s">
        <v>45</v>
      </c>
    </row>
    <row r="31" spans="1:16" ht="12" customHeight="1" x14ac:dyDescent="0.2">
      <c r="A31" s="5" t="s">
        <v>46</v>
      </c>
      <c r="B31" s="6" t="s">
        <v>29</v>
      </c>
      <c r="C31" s="7"/>
      <c r="D31" s="8" t="s">
        <v>21</v>
      </c>
      <c r="E31" s="9">
        <f>I31*J31*K31</f>
        <v>40</v>
      </c>
      <c r="F31" s="10">
        <v>53.9</v>
      </c>
      <c r="G31" s="11">
        <f t="shared" ref="G31:G38" si="2">E31*F31</f>
        <v>2156</v>
      </c>
      <c r="H31" s="200"/>
      <c r="I31" s="28">
        <v>40</v>
      </c>
      <c r="J31" s="28">
        <v>1</v>
      </c>
      <c r="K31" s="28">
        <v>1</v>
      </c>
      <c r="L31" s="28"/>
      <c r="M31" s="28"/>
    </row>
    <row r="32" spans="1:16" x14ac:dyDescent="0.2">
      <c r="A32" s="5" t="s">
        <v>47</v>
      </c>
      <c r="B32" s="6" t="s">
        <v>31</v>
      </c>
      <c r="C32" s="7"/>
      <c r="D32" s="8" t="s">
        <v>21</v>
      </c>
      <c r="E32" s="9">
        <f t="shared" ref="E32:E38" si="3">I32*J32*K32</f>
        <v>40</v>
      </c>
      <c r="F32" s="10">
        <v>53.9</v>
      </c>
      <c r="G32" s="11">
        <f t="shared" si="2"/>
        <v>2156</v>
      </c>
      <c r="H32" s="200"/>
      <c r="I32" s="28">
        <v>40</v>
      </c>
      <c r="J32" s="28">
        <v>1</v>
      </c>
      <c r="K32" s="28">
        <v>1</v>
      </c>
    </row>
    <row r="33" spans="1:13" x14ac:dyDescent="0.2">
      <c r="A33" s="5" t="s">
        <v>48</v>
      </c>
      <c r="B33" s="6" t="s">
        <v>33</v>
      </c>
      <c r="C33" s="7"/>
      <c r="D33" s="8" t="s">
        <v>21</v>
      </c>
      <c r="E33" s="9">
        <f t="shared" si="3"/>
        <v>40</v>
      </c>
      <c r="F33" s="10">
        <v>53.9</v>
      </c>
      <c r="G33" s="11">
        <f t="shared" si="2"/>
        <v>2156</v>
      </c>
      <c r="H33" s="200"/>
      <c r="I33" s="28">
        <v>40</v>
      </c>
      <c r="J33" s="28">
        <v>1</v>
      </c>
      <c r="K33" s="28">
        <v>1</v>
      </c>
    </row>
    <row r="34" spans="1:13" ht="12.75" customHeight="1" x14ac:dyDescent="0.2">
      <c r="A34" s="5" t="s">
        <v>49</v>
      </c>
      <c r="B34" s="6" t="e">
        <f>IF(C34="","",VLOOKUP(C34,#REF!,2,FALSE))</f>
        <v>#REF!</v>
      </c>
      <c r="C34" s="7" t="s">
        <v>35</v>
      </c>
      <c r="D34" s="8" t="s">
        <v>21</v>
      </c>
      <c r="E34" s="9">
        <f t="shared" si="3"/>
        <v>40</v>
      </c>
      <c r="F34" s="10" t="e">
        <f>IF(C34="","",VLOOKUP(C34,#REF!,2,FALSE))</f>
        <v>#REF!</v>
      </c>
      <c r="G34" s="11" t="e">
        <f t="shared" si="2"/>
        <v>#REF!</v>
      </c>
      <c r="H34" s="200"/>
      <c r="I34" s="28">
        <v>40</v>
      </c>
      <c r="J34" s="28">
        <v>1</v>
      </c>
      <c r="K34" s="28">
        <v>1</v>
      </c>
    </row>
    <row r="35" spans="1:13" x14ac:dyDescent="0.2">
      <c r="A35" s="5" t="s">
        <v>50</v>
      </c>
      <c r="B35" s="6" t="e">
        <f>IF(C35="","",VLOOKUP(C35,#REF!,2,FALSE))</f>
        <v>#REF!</v>
      </c>
      <c r="C35" s="7" t="s">
        <v>37</v>
      </c>
      <c r="D35" s="8" t="s">
        <v>21</v>
      </c>
      <c r="E35" s="9">
        <f t="shared" si="3"/>
        <v>80</v>
      </c>
      <c r="F35" s="10" t="e">
        <f>IF(C35="","",VLOOKUP(C35,#REF!,2,FALSE))</f>
        <v>#REF!</v>
      </c>
      <c r="G35" s="11" t="e">
        <f t="shared" si="2"/>
        <v>#REF!</v>
      </c>
      <c r="H35" s="200"/>
      <c r="I35" s="28">
        <v>80</v>
      </c>
      <c r="J35" s="28">
        <v>1</v>
      </c>
      <c r="K35" s="28">
        <v>1</v>
      </c>
    </row>
    <row r="36" spans="1:13" x14ac:dyDescent="0.2">
      <c r="A36" s="5" t="s">
        <v>51</v>
      </c>
      <c r="B36" s="6" t="e">
        <f>IF(C36="","",VLOOKUP(C36,#REF!,2,FALSE))</f>
        <v>#REF!</v>
      </c>
      <c r="C36" s="7" t="s">
        <v>39</v>
      </c>
      <c r="D36" s="8" t="s">
        <v>21</v>
      </c>
      <c r="E36" s="9">
        <f t="shared" si="3"/>
        <v>0</v>
      </c>
      <c r="F36" s="10" t="e">
        <f>IF(C36="","",VLOOKUP(C36,#REF!,2,FALSE))</f>
        <v>#REF!</v>
      </c>
      <c r="G36" s="11" t="e">
        <f t="shared" si="2"/>
        <v>#REF!</v>
      </c>
      <c r="H36" s="200"/>
      <c r="I36" s="28">
        <v>0</v>
      </c>
      <c r="J36" s="28">
        <v>1</v>
      </c>
      <c r="K36" s="28">
        <v>1</v>
      </c>
    </row>
    <row r="37" spans="1:13" x14ac:dyDescent="0.2">
      <c r="A37" s="5" t="s">
        <v>52</v>
      </c>
      <c r="B37" s="6" t="e">
        <f>IF(C37="","",VLOOKUP(C37,#REF!,2,FALSE))</f>
        <v>#REF!</v>
      </c>
      <c r="C37" s="7" t="s">
        <v>41</v>
      </c>
      <c r="D37" s="8" t="s">
        <v>21</v>
      </c>
      <c r="E37" s="9">
        <f t="shared" si="3"/>
        <v>40</v>
      </c>
      <c r="F37" s="10" t="e">
        <f>IF(C37="","",VLOOKUP(C37,#REF!,2,FALSE))</f>
        <v>#REF!</v>
      </c>
      <c r="G37" s="11" t="e">
        <f t="shared" si="2"/>
        <v>#REF!</v>
      </c>
      <c r="H37" s="200"/>
      <c r="I37" s="28">
        <v>40</v>
      </c>
      <c r="J37" s="28">
        <v>1</v>
      </c>
      <c r="K37" s="28">
        <v>1</v>
      </c>
    </row>
    <row r="38" spans="1:13" x14ac:dyDescent="0.2">
      <c r="A38" s="5" t="s">
        <v>53</v>
      </c>
      <c r="B38" s="6" t="e">
        <f>IF(C38="","",VLOOKUP(C38,#REF!,2,FALSE))</f>
        <v>#REF!</v>
      </c>
      <c r="C38" s="7" t="s">
        <v>43</v>
      </c>
      <c r="D38" s="8"/>
      <c r="E38" s="9">
        <f t="shared" si="3"/>
        <v>80</v>
      </c>
      <c r="F38" s="10" t="e">
        <f>IF(C38="","",VLOOKUP(C38,#REF!,2,FALSE))</f>
        <v>#REF!</v>
      </c>
      <c r="G38" s="11" t="e">
        <f t="shared" si="2"/>
        <v>#REF!</v>
      </c>
      <c r="H38" s="200"/>
      <c r="I38" s="28">
        <v>80</v>
      </c>
      <c r="J38" s="28">
        <v>1</v>
      </c>
      <c r="K38" s="28">
        <v>1</v>
      </c>
    </row>
    <row r="39" spans="1:13" ht="24" customHeight="1" x14ac:dyDescent="0.2">
      <c r="A39" s="5" t="s">
        <v>54</v>
      </c>
      <c r="B39" s="6" t="e">
        <f>IF(C39="","",VLOOKUP(C39,#REF!,2,FALSE))</f>
        <v>#REF!</v>
      </c>
      <c r="C39" s="7" t="s">
        <v>55</v>
      </c>
      <c r="D39" s="8"/>
      <c r="E39" s="9">
        <f>I39*J39*K39</f>
        <v>40</v>
      </c>
      <c r="F39" s="10" t="e">
        <f>IF(C39="","",VLOOKUP(C39,#REF!,2,FALSE))</f>
        <v>#REF!</v>
      </c>
      <c r="G39" s="11" t="e">
        <f>E39*F39</f>
        <v>#REF!</v>
      </c>
      <c r="H39" s="200"/>
      <c r="I39" s="28">
        <v>40</v>
      </c>
      <c r="J39" s="28">
        <v>1</v>
      </c>
      <c r="K39" s="28">
        <v>1</v>
      </c>
    </row>
    <row r="40" spans="1:13" ht="24" customHeight="1" x14ac:dyDescent="0.2">
      <c r="A40" s="16">
        <v>3</v>
      </c>
      <c r="B40" s="276" t="s">
        <v>56</v>
      </c>
      <c r="C40" s="276"/>
      <c r="D40" s="276"/>
      <c r="E40" s="276"/>
      <c r="F40" s="276"/>
      <c r="G40" s="18" t="e">
        <f>SUM(G41:G50)</f>
        <v>#REF!</v>
      </c>
      <c r="H40" s="200"/>
      <c r="I40" s="185"/>
      <c r="J40" s="185"/>
      <c r="K40" s="185"/>
      <c r="L40" s="42">
        <v>1</v>
      </c>
      <c r="M40" s="184" t="s">
        <v>57</v>
      </c>
    </row>
    <row r="41" spans="1:13" x14ac:dyDescent="0.2">
      <c r="A41" s="5" t="s">
        <v>58</v>
      </c>
      <c r="B41" s="6" t="s">
        <v>29</v>
      </c>
      <c r="C41" s="7"/>
      <c r="D41" s="8" t="s">
        <v>21</v>
      </c>
      <c r="E41" s="9">
        <f>I41*J41*K41</f>
        <v>40</v>
      </c>
      <c r="F41" s="10">
        <v>53.9</v>
      </c>
      <c r="G41" s="11">
        <f t="shared" ref="G41:G50" si="4">E41*F41</f>
        <v>2156</v>
      </c>
      <c r="H41" s="200"/>
      <c r="I41" s="28">
        <v>40</v>
      </c>
      <c r="J41" s="28">
        <v>1</v>
      </c>
      <c r="K41" s="28">
        <v>1</v>
      </c>
      <c r="M41" s="28"/>
    </row>
    <row r="42" spans="1:13" x14ac:dyDescent="0.2">
      <c r="A42" s="5" t="s">
        <v>59</v>
      </c>
      <c r="B42" s="6" t="s">
        <v>31</v>
      </c>
      <c r="C42" s="7"/>
      <c r="D42" s="8" t="s">
        <v>21</v>
      </c>
      <c r="E42" s="9">
        <f t="shared" ref="E42:E50" si="5">I42*J42*K42</f>
        <v>40</v>
      </c>
      <c r="F42" s="10">
        <v>53.9</v>
      </c>
      <c r="G42" s="11">
        <f t="shared" si="4"/>
        <v>2156</v>
      </c>
      <c r="H42" s="200"/>
      <c r="I42" s="28">
        <v>40</v>
      </c>
      <c r="J42" s="28">
        <v>1</v>
      </c>
      <c r="K42" s="28">
        <v>1</v>
      </c>
      <c r="M42" s="28"/>
    </row>
    <row r="43" spans="1:13" x14ac:dyDescent="0.2">
      <c r="A43" s="5" t="s">
        <v>60</v>
      </c>
      <c r="B43" s="6" t="s">
        <v>33</v>
      </c>
      <c r="C43" s="7"/>
      <c r="D43" s="8" t="s">
        <v>21</v>
      </c>
      <c r="E43" s="9">
        <f t="shared" si="5"/>
        <v>40</v>
      </c>
      <c r="F43" s="10">
        <v>53.9</v>
      </c>
      <c r="G43" s="11">
        <f t="shared" si="4"/>
        <v>2156</v>
      </c>
      <c r="H43" s="200"/>
      <c r="I43" s="28">
        <v>40</v>
      </c>
      <c r="J43" s="28">
        <v>1</v>
      </c>
      <c r="K43" s="28">
        <v>1</v>
      </c>
      <c r="M43" s="28"/>
    </row>
    <row r="44" spans="1:13" ht="12.75" customHeight="1" x14ac:dyDescent="0.2">
      <c r="A44" s="5" t="s">
        <v>61</v>
      </c>
      <c r="B44" s="6" t="e">
        <f>IF(C44="","",VLOOKUP(C44,#REF!,2,FALSE))</f>
        <v>#REF!</v>
      </c>
      <c r="C44" s="7" t="s">
        <v>35</v>
      </c>
      <c r="D44" s="8" t="s">
        <v>21</v>
      </c>
      <c r="E44" s="9">
        <f t="shared" si="5"/>
        <v>160</v>
      </c>
      <c r="F44" s="10" t="e">
        <f>IF(C44="","",VLOOKUP(C44,#REF!,2,FALSE))</f>
        <v>#REF!</v>
      </c>
      <c r="G44" s="11" t="e">
        <f t="shared" si="4"/>
        <v>#REF!</v>
      </c>
      <c r="H44" s="200"/>
      <c r="I44" s="28">
        <v>160</v>
      </c>
      <c r="J44" s="28">
        <v>1</v>
      </c>
      <c r="K44" s="28">
        <v>1</v>
      </c>
      <c r="M44" s="28"/>
    </row>
    <row r="45" spans="1:13" x14ac:dyDescent="0.2">
      <c r="A45" s="5" t="s">
        <v>62</v>
      </c>
      <c r="B45" s="6" t="e">
        <f>IF(C45="","",VLOOKUP(C45,#REF!,2,FALSE))</f>
        <v>#REF!</v>
      </c>
      <c r="C45" s="7" t="s">
        <v>37</v>
      </c>
      <c r="D45" s="8" t="s">
        <v>21</v>
      </c>
      <c r="E45" s="9">
        <f t="shared" si="5"/>
        <v>320</v>
      </c>
      <c r="F45" s="10" t="e">
        <f>IF(C45="","",VLOOKUP(C45,#REF!,2,FALSE))</f>
        <v>#REF!</v>
      </c>
      <c r="G45" s="11" t="e">
        <f t="shared" si="4"/>
        <v>#REF!</v>
      </c>
      <c r="H45" s="200"/>
      <c r="I45" s="28">
        <v>160</v>
      </c>
      <c r="J45" s="28">
        <v>1</v>
      </c>
      <c r="K45" s="28">
        <v>2</v>
      </c>
      <c r="M45" s="28"/>
    </row>
    <row r="46" spans="1:13" x14ac:dyDescent="0.2">
      <c r="A46" s="5" t="s">
        <v>63</v>
      </c>
      <c r="B46" s="6" t="e">
        <f>IF(C46="","",VLOOKUP(C46,#REF!,2,FALSE))</f>
        <v>#REF!</v>
      </c>
      <c r="C46" s="34" t="s">
        <v>64</v>
      </c>
      <c r="D46" s="8" t="s">
        <v>21</v>
      </c>
      <c r="E46" s="9">
        <f t="shared" si="5"/>
        <v>160</v>
      </c>
      <c r="F46" s="10" t="e">
        <f>IF(C46="","",VLOOKUP(C46,#REF!,2,FALSE))</f>
        <v>#REF!</v>
      </c>
      <c r="G46" s="11" t="e">
        <f t="shared" si="4"/>
        <v>#REF!</v>
      </c>
      <c r="H46" s="200"/>
      <c r="I46" s="28">
        <v>160</v>
      </c>
      <c r="J46" s="28">
        <v>1</v>
      </c>
      <c r="K46" s="28">
        <v>1</v>
      </c>
      <c r="M46" s="28"/>
    </row>
    <row r="47" spans="1:13" x14ac:dyDescent="0.2">
      <c r="A47" s="5" t="s">
        <v>65</v>
      </c>
      <c r="B47" s="6" t="e">
        <f>IF(C47="","",VLOOKUP(C47,#REF!,2,FALSE))</f>
        <v>#REF!</v>
      </c>
      <c r="C47" s="7" t="s">
        <v>39</v>
      </c>
      <c r="D47" s="8" t="s">
        <v>21</v>
      </c>
      <c r="E47" s="9">
        <f t="shared" si="5"/>
        <v>160</v>
      </c>
      <c r="F47" s="10" t="e">
        <f>IF(C47="","",VLOOKUP(C47,#REF!,2,FALSE))</f>
        <v>#REF!</v>
      </c>
      <c r="G47" s="11" t="e">
        <f t="shared" si="4"/>
        <v>#REF!</v>
      </c>
      <c r="H47" s="200"/>
      <c r="I47" s="28">
        <v>160</v>
      </c>
      <c r="J47" s="28">
        <v>1</v>
      </c>
      <c r="K47" s="28">
        <v>1</v>
      </c>
      <c r="M47" s="28"/>
    </row>
    <row r="48" spans="1:13" x14ac:dyDescent="0.2">
      <c r="A48" s="5" t="s">
        <v>66</v>
      </c>
      <c r="B48" s="6" t="e">
        <f>IF(C48="","",VLOOKUP(C48,#REF!,2,FALSE))</f>
        <v>#REF!</v>
      </c>
      <c r="C48" s="7" t="s">
        <v>41</v>
      </c>
      <c r="D48" s="8" t="s">
        <v>21</v>
      </c>
      <c r="E48" s="9">
        <f t="shared" si="5"/>
        <v>80</v>
      </c>
      <c r="F48" s="10" t="e">
        <f>IF(C48="","",VLOOKUP(C48,#REF!,2,FALSE))</f>
        <v>#REF!</v>
      </c>
      <c r="G48" s="11" t="e">
        <f t="shared" si="4"/>
        <v>#REF!</v>
      </c>
      <c r="H48" s="200"/>
      <c r="I48" s="28">
        <v>80</v>
      </c>
      <c r="J48" s="28">
        <v>1</v>
      </c>
      <c r="K48" s="28">
        <v>1</v>
      </c>
      <c r="M48" s="28"/>
    </row>
    <row r="49" spans="1:15" x14ac:dyDescent="0.2">
      <c r="A49" s="5" t="s">
        <v>67</v>
      </c>
      <c r="B49" s="6" t="e">
        <f>IF(C49="","",VLOOKUP(C49,#REF!,2,FALSE))</f>
        <v>#REF!</v>
      </c>
      <c r="C49" s="7" t="s">
        <v>43</v>
      </c>
      <c r="D49" s="8"/>
      <c r="E49" s="9">
        <f t="shared" si="5"/>
        <v>160</v>
      </c>
      <c r="F49" s="10" t="e">
        <f>IF(C49="","",VLOOKUP(C49,#REF!,2,FALSE))</f>
        <v>#REF!</v>
      </c>
      <c r="G49" s="11" t="e">
        <f t="shared" si="4"/>
        <v>#REF!</v>
      </c>
      <c r="H49" s="200"/>
      <c r="I49" s="28">
        <v>160</v>
      </c>
      <c r="J49" s="28">
        <v>1</v>
      </c>
      <c r="K49" s="28">
        <v>1</v>
      </c>
      <c r="M49" s="28"/>
    </row>
    <row r="50" spans="1:15" x14ac:dyDescent="0.2">
      <c r="A50" s="5" t="s">
        <v>68</v>
      </c>
      <c r="B50" s="6" t="e">
        <f>IF(C50="","",VLOOKUP(C50,#REF!,2,FALSE))</f>
        <v>#REF!</v>
      </c>
      <c r="C50" s="7" t="s">
        <v>55</v>
      </c>
      <c r="D50" s="8"/>
      <c r="E50" s="9">
        <f t="shared" si="5"/>
        <v>160</v>
      </c>
      <c r="F50" s="10" t="e">
        <f>IF(C50="","",VLOOKUP(C50,#REF!,2,FALSE))</f>
        <v>#REF!</v>
      </c>
      <c r="G50" s="11" t="e">
        <f t="shared" si="4"/>
        <v>#REF!</v>
      </c>
      <c r="H50" s="200"/>
      <c r="I50" s="28">
        <v>160</v>
      </c>
      <c r="J50" s="28">
        <v>1</v>
      </c>
      <c r="K50" s="28">
        <v>1</v>
      </c>
      <c r="M50" s="28"/>
    </row>
    <row r="51" spans="1:15" ht="24" customHeight="1" x14ac:dyDescent="0.2">
      <c r="A51" s="16">
        <v>4</v>
      </c>
      <c r="B51" s="276" t="s">
        <v>69</v>
      </c>
      <c r="C51" s="276"/>
      <c r="D51" s="276"/>
      <c r="E51" s="276"/>
      <c r="F51" s="276"/>
      <c r="G51" s="18" t="e">
        <f>SUM(G52:G61)</f>
        <v>#REF!</v>
      </c>
      <c r="H51" s="200"/>
      <c r="I51" s="185"/>
      <c r="J51" s="185"/>
      <c r="K51" s="185"/>
      <c r="L51" s="42">
        <v>1</v>
      </c>
      <c r="M51" s="184" t="s">
        <v>70</v>
      </c>
    </row>
    <row r="52" spans="1:15" ht="12.75" customHeight="1" x14ac:dyDescent="0.2">
      <c r="A52" s="5" t="s">
        <v>71</v>
      </c>
      <c r="B52" s="6" t="s">
        <v>29</v>
      </c>
      <c r="C52" s="7"/>
      <c r="D52" s="8" t="s">
        <v>21</v>
      </c>
      <c r="E52" s="9">
        <f>I52*J52*K52</f>
        <v>80</v>
      </c>
      <c r="F52" s="10">
        <v>53.9</v>
      </c>
      <c r="G52" s="11">
        <f t="shared" ref="G52:G61" si="6">E52*F52</f>
        <v>4312</v>
      </c>
      <c r="H52" s="200"/>
      <c r="I52" s="28">
        <v>80</v>
      </c>
      <c r="J52" s="28">
        <v>1</v>
      </c>
      <c r="K52" s="28">
        <v>1</v>
      </c>
      <c r="M52" s="28">
        <v>40</v>
      </c>
      <c r="N52" s="28">
        <v>1</v>
      </c>
      <c r="O52" s="28">
        <v>1</v>
      </c>
    </row>
    <row r="53" spans="1:15" x14ac:dyDescent="0.2">
      <c r="A53" s="5" t="s">
        <v>72</v>
      </c>
      <c r="B53" s="6" t="s">
        <v>31</v>
      </c>
      <c r="C53" s="7"/>
      <c r="D53" s="8" t="s">
        <v>21</v>
      </c>
      <c r="E53" s="9">
        <f t="shared" ref="E53:E61" si="7">I53*J53*K53</f>
        <v>20</v>
      </c>
      <c r="F53" s="10">
        <v>53.9</v>
      </c>
      <c r="G53" s="11">
        <f t="shared" si="6"/>
        <v>1078</v>
      </c>
      <c r="H53" s="200"/>
      <c r="I53" s="28">
        <v>20</v>
      </c>
      <c r="J53" s="28">
        <v>1</v>
      </c>
      <c r="K53" s="28">
        <v>1</v>
      </c>
      <c r="M53" s="28">
        <v>20</v>
      </c>
      <c r="N53" s="28">
        <v>1</v>
      </c>
      <c r="O53" s="28">
        <v>1</v>
      </c>
    </row>
    <row r="54" spans="1:15" x14ac:dyDescent="0.2">
      <c r="A54" s="5" t="s">
        <v>73</v>
      </c>
      <c r="B54" s="6" t="s">
        <v>33</v>
      </c>
      <c r="C54" s="7"/>
      <c r="D54" s="8" t="s">
        <v>21</v>
      </c>
      <c r="E54" s="9">
        <f t="shared" si="7"/>
        <v>80</v>
      </c>
      <c r="F54" s="10">
        <v>53.9</v>
      </c>
      <c r="G54" s="11">
        <f t="shared" si="6"/>
        <v>4312</v>
      </c>
      <c r="H54" s="200"/>
      <c r="I54" s="28">
        <v>80</v>
      </c>
      <c r="J54" s="28">
        <v>1</v>
      </c>
      <c r="K54" s="28">
        <v>1</v>
      </c>
      <c r="M54" s="28">
        <v>40</v>
      </c>
      <c r="N54" s="28">
        <v>1</v>
      </c>
      <c r="O54" s="28">
        <v>1</v>
      </c>
    </row>
    <row r="55" spans="1:15" ht="12.75" customHeight="1" x14ac:dyDescent="0.2">
      <c r="A55" s="5" t="s">
        <v>74</v>
      </c>
      <c r="B55" s="6" t="e">
        <f>IF(C55="","",VLOOKUP(C55,#REF!,2,FALSE))</f>
        <v>#REF!</v>
      </c>
      <c r="C55" s="7" t="s">
        <v>35</v>
      </c>
      <c r="D55" s="8" t="s">
        <v>21</v>
      </c>
      <c r="E55" s="9">
        <f t="shared" si="7"/>
        <v>160</v>
      </c>
      <c r="F55" s="10" t="e">
        <f>IF(C55="","",VLOOKUP(C55,#REF!,2,FALSE))</f>
        <v>#REF!</v>
      </c>
      <c r="G55" s="11" t="e">
        <f t="shared" si="6"/>
        <v>#REF!</v>
      </c>
      <c r="H55" s="200"/>
      <c r="I55" s="28">
        <v>160</v>
      </c>
      <c r="J55" s="28">
        <v>1</v>
      </c>
      <c r="K55" s="28">
        <v>1</v>
      </c>
      <c r="M55" s="28">
        <v>80</v>
      </c>
      <c r="N55" s="28">
        <v>1</v>
      </c>
      <c r="O55" s="28">
        <v>1</v>
      </c>
    </row>
    <row r="56" spans="1:15" x14ac:dyDescent="0.2">
      <c r="A56" s="5" t="s">
        <v>75</v>
      </c>
      <c r="B56" s="6" t="e">
        <f>IF(C56="","",VLOOKUP(C56,#REF!,2,FALSE))</f>
        <v>#REF!</v>
      </c>
      <c r="C56" s="7" t="s">
        <v>37</v>
      </c>
      <c r="D56" s="8" t="s">
        <v>21</v>
      </c>
      <c r="E56" s="9">
        <f t="shared" si="7"/>
        <v>320</v>
      </c>
      <c r="F56" s="10" t="e">
        <f>IF(C56="","",VLOOKUP(C56,#REF!,2,FALSE))</f>
        <v>#REF!</v>
      </c>
      <c r="G56" s="11" t="e">
        <f t="shared" si="6"/>
        <v>#REF!</v>
      </c>
      <c r="H56" s="200"/>
      <c r="I56" s="28">
        <v>160</v>
      </c>
      <c r="J56" s="28">
        <v>1</v>
      </c>
      <c r="K56" s="28">
        <v>2</v>
      </c>
      <c r="M56" s="28">
        <v>160</v>
      </c>
      <c r="N56" s="28">
        <v>1</v>
      </c>
      <c r="O56" s="28">
        <v>2</v>
      </c>
    </row>
    <row r="57" spans="1:15" x14ac:dyDescent="0.2">
      <c r="A57" s="5" t="s">
        <v>76</v>
      </c>
      <c r="B57" s="6" t="e">
        <f>IF(C57="","",VLOOKUP(C57,#REF!,2,FALSE))</f>
        <v>#REF!</v>
      </c>
      <c r="C57" s="7" t="s">
        <v>64</v>
      </c>
      <c r="D57" s="8" t="s">
        <v>21</v>
      </c>
      <c r="E57" s="9">
        <f>I57*J57*K57</f>
        <v>0</v>
      </c>
      <c r="F57" s="10" t="e">
        <f>IF(C57="","",VLOOKUP(C57,#REF!,2,FALSE))</f>
        <v>#REF!</v>
      </c>
      <c r="G57" s="11" t="e">
        <f>E57*F57</f>
        <v>#REF!</v>
      </c>
      <c r="H57" s="200"/>
      <c r="I57" s="28">
        <v>160</v>
      </c>
      <c r="J57" s="28">
        <v>1</v>
      </c>
      <c r="K57" s="28">
        <v>0</v>
      </c>
      <c r="M57" s="28">
        <v>160</v>
      </c>
      <c r="N57" s="28">
        <v>1</v>
      </c>
      <c r="O57" s="28">
        <v>0</v>
      </c>
    </row>
    <row r="58" spans="1:15" x14ac:dyDescent="0.2">
      <c r="A58" s="5" t="s">
        <v>77</v>
      </c>
      <c r="B58" s="6" t="e">
        <f>IF(C58="","",VLOOKUP(C58,#REF!,2,FALSE))</f>
        <v>#REF!</v>
      </c>
      <c r="C58" s="7" t="s">
        <v>39</v>
      </c>
      <c r="D58" s="8" t="s">
        <v>21</v>
      </c>
      <c r="E58" s="9">
        <f t="shared" si="7"/>
        <v>160</v>
      </c>
      <c r="F58" s="10" t="e">
        <f>IF(C58="","",VLOOKUP(C58,#REF!,2,FALSE))</f>
        <v>#REF!</v>
      </c>
      <c r="G58" s="11" t="e">
        <f t="shared" si="6"/>
        <v>#REF!</v>
      </c>
      <c r="H58" s="200"/>
      <c r="I58" s="28">
        <v>160</v>
      </c>
      <c r="J58" s="28">
        <v>1</v>
      </c>
      <c r="K58" s="28">
        <v>1</v>
      </c>
      <c r="M58" s="28">
        <v>160</v>
      </c>
      <c r="N58" s="28">
        <v>1</v>
      </c>
      <c r="O58" s="28">
        <v>1</v>
      </c>
    </row>
    <row r="59" spans="1:15" x14ac:dyDescent="0.2">
      <c r="A59" s="5" t="s">
        <v>78</v>
      </c>
      <c r="B59" s="6" t="e">
        <f>IF(C59="","",VLOOKUP(C59,#REF!,2,FALSE))</f>
        <v>#REF!</v>
      </c>
      <c r="C59" s="7" t="s">
        <v>41</v>
      </c>
      <c r="D59" s="8" t="s">
        <v>21</v>
      </c>
      <c r="E59" s="9">
        <f t="shared" si="7"/>
        <v>160</v>
      </c>
      <c r="F59" s="10" t="e">
        <f>IF(C59="","",VLOOKUP(C59,#REF!,2,FALSE))</f>
        <v>#REF!</v>
      </c>
      <c r="G59" s="11" t="e">
        <f t="shared" si="6"/>
        <v>#REF!</v>
      </c>
      <c r="H59" s="200"/>
      <c r="I59" s="28">
        <v>160</v>
      </c>
      <c r="J59" s="28">
        <v>1</v>
      </c>
      <c r="K59" s="28">
        <v>1</v>
      </c>
      <c r="M59" s="28">
        <v>80</v>
      </c>
      <c r="N59" s="28">
        <v>1</v>
      </c>
      <c r="O59" s="28">
        <v>1</v>
      </c>
    </row>
    <row r="60" spans="1:15" x14ac:dyDescent="0.2">
      <c r="A60" s="5" t="s">
        <v>79</v>
      </c>
      <c r="B60" s="6" t="e">
        <f>IF(C60="","",VLOOKUP(C60,#REF!,2,FALSE))</f>
        <v>#REF!</v>
      </c>
      <c r="C60" s="7" t="s">
        <v>43</v>
      </c>
      <c r="D60" s="8"/>
      <c r="E60" s="9">
        <f t="shared" si="7"/>
        <v>160</v>
      </c>
      <c r="F60" s="10" t="e">
        <f>IF(C60="","",VLOOKUP(C60,#REF!,2,FALSE))</f>
        <v>#REF!</v>
      </c>
      <c r="G60" s="11" t="e">
        <f t="shared" si="6"/>
        <v>#REF!</v>
      </c>
      <c r="H60" s="200"/>
      <c r="I60" s="28">
        <v>160</v>
      </c>
      <c r="J60" s="28">
        <v>1</v>
      </c>
      <c r="K60" s="28">
        <v>1</v>
      </c>
      <c r="M60" s="28">
        <v>160</v>
      </c>
      <c r="N60" s="28">
        <v>1</v>
      </c>
      <c r="O60" s="28">
        <v>1</v>
      </c>
    </row>
    <row r="61" spans="1:15" x14ac:dyDescent="0.2">
      <c r="A61" s="5" t="s">
        <v>80</v>
      </c>
      <c r="B61" s="6" t="e">
        <f>IF(C61="","",VLOOKUP(C61,#REF!,2,FALSE))</f>
        <v>#REF!</v>
      </c>
      <c r="C61" s="7" t="s">
        <v>55</v>
      </c>
      <c r="D61" s="8"/>
      <c r="E61" s="9">
        <f t="shared" si="7"/>
        <v>160</v>
      </c>
      <c r="F61" s="10" t="e">
        <f>IF(C61="","",VLOOKUP(C61,#REF!,2,FALSE))</f>
        <v>#REF!</v>
      </c>
      <c r="G61" s="11" t="e">
        <f t="shared" si="6"/>
        <v>#REF!</v>
      </c>
      <c r="H61" s="200"/>
      <c r="I61" s="28">
        <v>160</v>
      </c>
      <c r="J61" s="28">
        <v>1</v>
      </c>
      <c r="K61" s="28">
        <v>1</v>
      </c>
      <c r="M61" s="28">
        <v>40</v>
      </c>
      <c r="N61" s="28">
        <v>1</v>
      </c>
      <c r="O61" s="28">
        <v>1</v>
      </c>
    </row>
    <row r="62" spans="1:15" x14ac:dyDescent="0.2">
      <c r="A62" s="16">
        <v>5</v>
      </c>
      <c r="B62" s="273" t="s">
        <v>81</v>
      </c>
      <c r="C62" s="273"/>
      <c r="D62" s="273"/>
      <c r="E62" s="17"/>
      <c r="F62" s="17"/>
      <c r="G62" s="18" t="e">
        <f>SUM(G63:G70)</f>
        <v>#REF!</v>
      </c>
      <c r="H62" s="200"/>
      <c r="I62" s="185"/>
      <c r="J62" s="185"/>
      <c r="K62" s="185"/>
      <c r="L62" s="42">
        <v>1</v>
      </c>
      <c r="M62" s="184" t="s">
        <v>82</v>
      </c>
    </row>
    <row r="63" spans="1:15" x14ac:dyDescent="0.2">
      <c r="A63" s="5" t="s">
        <v>83</v>
      </c>
      <c r="B63" s="6" t="s">
        <v>29</v>
      </c>
      <c r="C63" s="7"/>
      <c r="D63" s="8" t="s">
        <v>21</v>
      </c>
      <c r="E63" s="9">
        <f>I63*J63*K63</f>
        <v>0</v>
      </c>
      <c r="F63" s="10">
        <v>53.9</v>
      </c>
      <c r="G63" s="11">
        <f t="shared" ref="G63:G70" si="8">E63*F63</f>
        <v>0</v>
      </c>
      <c r="H63" s="200"/>
      <c r="I63" s="28">
        <v>160</v>
      </c>
      <c r="J63" s="28">
        <v>1</v>
      </c>
      <c r="K63" s="28">
        <v>0</v>
      </c>
    </row>
    <row r="64" spans="1:15" x14ac:dyDescent="0.2">
      <c r="A64" s="5" t="s">
        <v>84</v>
      </c>
      <c r="B64" s="6" t="s">
        <v>31</v>
      </c>
      <c r="C64" s="7"/>
      <c r="D64" s="8" t="s">
        <v>21</v>
      </c>
      <c r="E64" s="9">
        <f t="shared" ref="E64:E70" si="9">I64*J64*K64</f>
        <v>20</v>
      </c>
      <c r="F64" s="10">
        <v>53.9</v>
      </c>
      <c r="G64" s="11">
        <f t="shared" si="8"/>
        <v>1078</v>
      </c>
      <c r="H64" s="200"/>
      <c r="I64" s="28">
        <v>20</v>
      </c>
      <c r="J64" s="28">
        <v>1</v>
      </c>
      <c r="K64" s="28">
        <v>1</v>
      </c>
    </row>
    <row r="65" spans="1:14" x14ac:dyDescent="0.2">
      <c r="A65" s="5" t="s">
        <v>85</v>
      </c>
      <c r="B65" s="6" t="s">
        <v>33</v>
      </c>
      <c r="C65" s="7"/>
      <c r="D65" s="8" t="s">
        <v>21</v>
      </c>
      <c r="E65" s="9">
        <f t="shared" si="9"/>
        <v>0</v>
      </c>
      <c r="F65" s="10">
        <v>53.9</v>
      </c>
      <c r="G65" s="11">
        <f t="shared" si="8"/>
        <v>0</v>
      </c>
      <c r="H65" s="200"/>
      <c r="I65" s="28">
        <v>160</v>
      </c>
      <c r="J65" s="28">
        <v>1</v>
      </c>
      <c r="K65" s="28">
        <v>0</v>
      </c>
    </row>
    <row r="66" spans="1:14" x14ac:dyDescent="0.2">
      <c r="A66" s="5" t="s">
        <v>86</v>
      </c>
      <c r="B66" s="6" t="e">
        <f>IF(C66="","",VLOOKUP(C66,#REF!,2,FALSE))</f>
        <v>#REF!</v>
      </c>
      <c r="C66" s="7" t="s">
        <v>35</v>
      </c>
      <c r="D66" s="8" t="s">
        <v>21</v>
      </c>
      <c r="E66" s="9">
        <f t="shared" si="9"/>
        <v>40</v>
      </c>
      <c r="F66" s="10" t="e">
        <f>IF(C66="","",VLOOKUP(C66,#REF!,2,FALSE))</f>
        <v>#REF!</v>
      </c>
      <c r="G66" s="11" t="e">
        <f t="shared" si="8"/>
        <v>#REF!</v>
      </c>
      <c r="H66" s="200"/>
      <c r="I66" s="28">
        <v>40</v>
      </c>
      <c r="J66" s="185">
        <v>1</v>
      </c>
      <c r="K66" s="28">
        <v>1</v>
      </c>
    </row>
    <row r="67" spans="1:14" x14ac:dyDescent="0.2">
      <c r="A67" s="5" t="s">
        <v>87</v>
      </c>
      <c r="B67" s="6" t="e">
        <f>IF(C67="","",VLOOKUP(C67,#REF!,2,FALSE))</f>
        <v>#REF!</v>
      </c>
      <c r="C67" s="7" t="s">
        <v>37</v>
      </c>
      <c r="D67" s="8" t="s">
        <v>21</v>
      </c>
      <c r="E67" s="9">
        <f t="shared" si="9"/>
        <v>160</v>
      </c>
      <c r="F67" s="10" t="e">
        <f>IF(C67="","",VLOOKUP(C67,#REF!,2,FALSE))</f>
        <v>#REF!</v>
      </c>
      <c r="G67" s="11" t="e">
        <f t="shared" si="8"/>
        <v>#REF!</v>
      </c>
      <c r="H67" s="200"/>
      <c r="I67" s="28">
        <v>160</v>
      </c>
      <c r="J67" s="185">
        <v>1</v>
      </c>
      <c r="K67" s="28">
        <v>1</v>
      </c>
    </row>
    <row r="68" spans="1:14" x14ac:dyDescent="0.2">
      <c r="A68" s="5" t="s">
        <v>88</v>
      </c>
      <c r="B68" s="6" t="e">
        <f>IF(C68="","",VLOOKUP(C68,#REF!,2,FALSE))</f>
        <v>#REF!</v>
      </c>
      <c r="C68" s="7" t="s">
        <v>39</v>
      </c>
      <c r="D68" s="8" t="s">
        <v>21</v>
      </c>
      <c r="E68" s="9">
        <f t="shared" si="9"/>
        <v>0</v>
      </c>
      <c r="F68" s="10" t="e">
        <f>IF(C68="","",VLOOKUP(C68,#REF!,2,FALSE))</f>
        <v>#REF!</v>
      </c>
      <c r="G68" s="11" t="e">
        <f t="shared" si="8"/>
        <v>#REF!</v>
      </c>
      <c r="H68" s="200"/>
      <c r="I68" s="28">
        <v>160</v>
      </c>
      <c r="J68" s="185">
        <v>1</v>
      </c>
      <c r="K68" s="28">
        <v>0</v>
      </c>
    </row>
    <row r="69" spans="1:14" x14ac:dyDescent="0.2">
      <c r="A69" s="5" t="s">
        <v>89</v>
      </c>
      <c r="B69" s="6" t="e">
        <f>IF(C69="","",VLOOKUP(C69,#REF!,2,FALSE))</f>
        <v>#REF!</v>
      </c>
      <c r="C69" s="7" t="s">
        <v>41</v>
      </c>
      <c r="D69" s="8" t="s">
        <v>21</v>
      </c>
      <c r="E69" s="9">
        <f t="shared" si="9"/>
        <v>0</v>
      </c>
      <c r="F69" s="10" t="e">
        <f>IF(C69="","",VLOOKUP(C69,#REF!,2,FALSE))</f>
        <v>#REF!</v>
      </c>
      <c r="G69" s="11" t="e">
        <f t="shared" si="8"/>
        <v>#REF!</v>
      </c>
      <c r="H69" s="200"/>
      <c r="I69" s="28">
        <v>160</v>
      </c>
      <c r="J69" s="185">
        <v>1</v>
      </c>
      <c r="K69" s="28">
        <v>0</v>
      </c>
    </row>
    <row r="70" spans="1:14" x14ac:dyDescent="0.2">
      <c r="A70" s="5" t="s">
        <v>90</v>
      </c>
      <c r="B70" s="6" t="e">
        <f>IF(C70="","",VLOOKUP(C70,#REF!,2,FALSE))</f>
        <v>#REF!</v>
      </c>
      <c r="C70" s="7" t="s">
        <v>43</v>
      </c>
      <c r="D70" s="8" t="s">
        <v>21</v>
      </c>
      <c r="E70" s="9">
        <f t="shared" si="9"/>
        <v>0</v>
      </c>
      <c r="F70" s="10" t="e">
        <f>IF(C70="","",VLOOKUP(C70,#REF!,2,FALSE))</f>
        <v>#REF!</v>
      </c>
      <c r="G70" s="11" t="e">
        <f t="shared" si="8"/>
        <v>#REF!</v>
      </c>
      <c r="H70" s="200"/>
      <c r="I70" s="28">
        <v>160</v>
      </c>
      <c r="J70" s="185">
        <v>1</v>
      </c>
      <c r="K70" s="28">
        <v>0</v>
      </c>
    </row>
    <row r="71" spans="1:14" x14ac:dyDescent="0.2">
      <c r="A71" s="16">
        <v>6</v>
      </c>
      <c r="B71" s="273" t="s">
        <v>91</v>
      </c>
      <c r="C71" s="273"/>
      <c r="D71" s="273"/>
      <c r="E71" s="17"/>
      <c r="F71" s="17"/>
      <c r="G71" s="18" t="e">
        <f>SUM(G72:G76)</f>
        <v>#REF!</v>
      </c>
      <c r="H71" s="200"/>
      <c r="I71" s="185"/>
      <c r="J71" s="185"/>
      <c r="K71" s="185"/>
      <c r="L71" s="42">
        <v>1</v>
      </c>
      <c r="M71" s="184" t="s">
        <v>92</v>
      </c>
      <c r="N71" s="183" t="s">
        <v>93</v>
      </c>
    </row>
    <row r="72" spans="1:14" x14ac:dyDescent="0.2">
      <c r="A72" s="5" t="s">
        <v>94</v>
      </c>
      <c r="B72" s="6" t="e">
        <f>IF(C72="","",VLOOKUP(C72,#REF!,2,FALSE))</f>
        <v>#REF!</v>
      </c>
      <c r="C72" s="7" t="s">
        <v>35</v>
      </c>
      <c r="D72" s="8" t="s">
        <v>21</v>
      </c>
      <c r="E72" s="9">
        <f>I72*J72*K72</f>
        <v>40</v>
      </c>
      <c r="F72" s="10" t="e">
        <f>IF(C72="","",VLOOKUP(C72,#REF!,2,FALSE))</f>
        <v>#REF!</v>
      </c>
      <c r="G72" s="11" t="e">
        <f>E72*F72</f>
        <v>#REF!</v>
      </c>
      <c r="H72" s="200"/>
      <c r="I72" s="28">
        <v>40</v>
      </c>
      <c r="J72" s="185">
        <v>1</v>
      </c>
      <c r="K72" s="185">
        <v>1</v>
      </c>
    </row>
    <row r="73" spans="1:14" x14ac:dyDescent="0.2">
      <c r="A73" s="5" t="s">
        <v>95</v>
      </c>
      <c r="B73" s="6" t="e">
        <f>IF(C73="","",VLOOKUP(C73,#REF!,2,FALSE))</f>
        <v>#REF!</v>
      </c>
      <c r="C73" s="7" t="s">
        <v>37</v>
      </c>
      <c r="D73" s="8" t="s">
        <v>21</v>
      </c>
      <c r="E73" s="9">
        <f>I73*J73*K73</f>
        <v>160</v>
      </c>
      <c r="F73" s="10" t="e">
        <f>IF(C73="","",VLOOKUP(C73,#REF!,2,FALSE))</f>
        <v>#REF!</v>
      </c>
      <c r="G73" s="11" t="e">
        <f>E73*F73</f>
        <v>#REF!</v>
      </c>
      <c r="H73" s="200"/>
      <c r="I73" s="28">
        <v>160</v>
      </c>
      <c r="J73" s="185">
        <v>1</v>
      </c>
      <c r="K73" s="185">
        <v>1</v>
      </c>
    </row>
    <row r="74" spans="1:14" x14ac:dyDescent="0.2">
      <c r="A74" s="5" t="s">
        <v>96</v>
      </c>
      <c r="B74" s="6" t="e">
        <f>IF(C74="","",VLOOKUP(C74,#REF!,2,FALSE))</f>
        <v>#REF!</v>
      </c>
      <c r="C74" s="7" t="s">
        <v>39</v>
      </c>
      <c r="D74" s="8" t="s">
        <v>21</v>
      </c>
      <c r="E74" s="9">
        <f>I74*J74*K74</f>
        <v>0</v>
      </c>
      <c r="F74" s="10" t="e">
        <f>IF(C74="","",VLOOKUP(C74,#REF!,2,FALSE))</f>
        <v>#REF!</v>
      </c>
      <c r="G74" s="11" t="e">
        <f>E74*F74</f>
        <v>#REF!</v>
      </c>
      <c r="H74" s="200"/>
      <c r="I74" s="28">
        <v>160</v>
      </c>
      <c r="J74" s="185">
        <v>1</v>
      </c>
      <c r="K74" s="185">
        <v>0</v>
      </c>
    </row>
    <row r="75" spans="1:14" x14ac:dyDescent="0.2">
      <c r="A75" s="5" t="s">
        <v>97</v>
      </c>
      <c r="B75" s="6" t="s">
        <v>98</v>
      </c>
      <c r="C75" s="7"/>
      <c r="D75" s="8" t="s">
        <v>21</v>
      </c>
      <c r="E75" s="9">
        <f>I75*J75*K75</f>
        <v>160</v>
      </c>
      <c r="F75" s="10">
        <v>53.9</v>
      </c>
      <c r="G75" s="11">
        <f>E75*F75</f>
        <v>8624</v>
      </c>
      <c r="H75" s="200"/>
      <c r="I75" s="28">
        <v>160</v>
      </c>
      <c r="J75" s="185">
        <v>1</v>
      </c>
      <c r="K75" s="185">
        <v>1</v>
      </c>
    </row>
    <row r="76" spans="1:14" x14ac:dyDescent="0.2">
      <c r="A76" s="5" t="s">
        <v>99</v>
      </c>
      <c r="B76" s="6" t="e">
        <f>IF(C76="","",VLOOKUP(C76,#REF!,2,FALSE))</f>
        <v>#REF!</v>
      </c>
      <c r="C76" s="7" t="s">
        <v>55</v>
      </c>
      <c r="D76" s="8" t="s">
        <v>21</v>
      </c>
      <c r="E76" s="9">
        <f>I76*J76*K76</f>
        <v>40</v>
      </c>
      <c r="F76" s="10" t="e">
        <f>IF(C76="","",VLOOKUP(C76,#REF!,2,FALSE))</f>
        <v>#REF!</v>
      </c>
      <c r="G76" s="11" t="e">
        <f>E76*F76</f>
        <v>#REF!</v>
      </c>
      <c r="H76" s="200"/>
      <c r="I76" s="28">
        <v>40</v>
      </c>
      <c r="J76" s="185">
        <v>1</v>
      </c>
      <c r="K76" s="185">
        <v>1</v>
      </c>
    </row>
    <row r="77" spans="1:14" hidden="1" x14ac:dyDescent="0.2">
      <c r="A77" s="274" t="s">
        <v>100</v>
      </c>
      <c r="B77" s="275"/>
      <c r="C77" s="275"/>
      <c r="D77" s="275"/>
      <c r="E77" s="275"/>
      <c r="F77" s="275"/>
      <c r="G77" s="11" t="e">
        <f>((G17/10)*9)+SUM(G21,G30,G40,#REF!,G51,#REF!,#REF!,G62,G71)</f>
        <v>#REF!</v>
      </c>
      <c r="H77" s="200"/>
      <c r="J77" s="185"/>
      <c r="K77" s="185"/>
    </row>
    <row r="78" spans="1:14" hidden="1" x14ac:dyDescent="0.2">
      <c r="A78" s="274" t="s">
        <v>101</v>
      </c>
      <c r="B78" s="275"/>
      <c r="C78" s="275"/>
      <c r="D78" s="275"/>
      <c r="E78" s="275"/>
      <c r="F78" s="275"/>
      <c r="G78" s="11" t="e">
        <f>G77*1.16</f>
        <v>#REF!</v>
      </c>
      <c r="H78" s="200"/>
      <c r="J78" s="185"/>
      <c r="K78" s="185"/>
    </row>
    <row r="79" spans="1:14" x14ac:dyDescent="0.2">
      <c r="A79" s="26"/>
      <c r="B79" s="201"/>
      <c r="C79" s="202"/>
      <c r="D79" s="203"/>
      <c r="E79" s="204"/>
      <c r="F79" s="205"/>
      <c r="G79" s="206"/>
      <c r="H79" s="3"/>
      <c r="I79" s="24"/>
      <c r="J79" s="4"/>
      <c r="K79" s="15"/>
      <c r="L79" s="42">
        <f>SUM(L21:L78)</f>
        <v>6</v>
      </c>
      <c r="M79" s="184" t="s">
        <v>102</v>
      </c>
    </row>
    <row r="80" spans="1:14" x14ac:dyDescent="0.2">
      <c r="A80" s="26"/>
      <c r="B80" s="25" t="s">
        <v>103</v>
      </c>
      <c r="C80" s="20"/>
      <c r="D80" s="20"/>
      <c r="E80" s="21"/>
      <c r="F80" s="22"/>
      <c r="G80" s="23" t="e">
        <f>SUM(G71,G62,G51,,G40,G30,G21,G17)</f>
        <v>#REF!</v>
      </c>
      <c r="H80" s="200"/>
      <c r="I80" s="185"/>
      <c r="J80" s="185"/>
      <c r="K80" s="185"/>
    </row>
    <row r="81" spans="1:11" x14ac:dyDescent="0.2">
      <c r="A81" s="27"/>
      <c r="B81" s="25" t="s">
        <v>104</v>
      </c>
      <c r="C81" s="20"/>
      <c r="D81" s="20"/>
      <c r="E81" s="21"/>
      <c r="F81" s="22"/>
      <c r="G81" s="23" t="e">
        <f>G80*0.08</f>
        <v>#REF!</v>
      </c>
      <c r="H81" s="200"/>
      <c r="I81" s="185"/>
      <c r="J81" s="185"/>
      <c r="K81" s="185"/>
    </row>
    <row r="82" spans="1:11" x14ac:dyDescent="0.2">
      <c r="A82" s="27"/>
      <c r="B82" s="25" t="s">
        <v>105</v>
      </c>
      <c r="C82" s="20"/>
      <c r="D82" s="20"/>
      <c r="E82" s="21"/>
      <c r="F82" s="22"/>
      <c r="G82" s="23" t="e">
        <f>SUM(G80:G81)</f>
        <v>#REF!</v>
      </c>
      <c r="H82" s="200"/>
      <c r="I82" s="185"/>
      <c r="J82" s="185"/>
      <c r="K82" s="185"/>
    </row>
  </sheetData>
  <mergeCells count="20">
    <mergeCell ref="G15:G16"/>
    <mergeCell ref="B62:D62"/>
    <mergeCell ref="B71:D71"/>
    <mergeCell ref="A77:F77"/>
    <mergeCell ref="A78:F78"/>
    <mergeCell ref="B51:F51"/>
    <mergeCell ref="B17:D17"/>
    <mergeCell ref="B21:D21"/>
    <mergeCell ref="B30:D30"/>
    <mergeCell ref="B40:F40"/>
    <mergeCell ref="A15:A16"/>
    <mergeCell ref="B15:B16"/>
    <mergeCell ref="C15:C16"/>
    <mergeCell ref="D15:D16"/>
    <mergeCell ref="E15:E16"/>
    <mergeCell ref="A1:G9"/>
    <mergeCell ref="A10:G10"/>
    <mergeCell ref="A11:G11"/>
    <mergeCell ref="B13:F13"/>
    <mergeCell ref="A14:G14"/>
  </mergeCells>
  <phoneticPr fontId="16" type="noConversion"/>
  <pageMargins left="1.02" right="0.39370078740157483" top="0.39370078740157483" bottom="0.39370078740157483" header="0" footer="0"/>
  <pageSetup paperSize="9" scale="73" orientation="portrait" r:id="rId1"/>
  <headerFooter scaleWithDoc="0">
    <oddHeader>&amp;C</oddHeader>
    <oddFooter>&amp;C&amp;P</oddFooter>
    <firstFooter>Página &amp;P</first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K55"/>
  <sheetViews>
    <sheetView view="pageBreakPreview" topLeftCell="A4" zoomScaleSheetLayoutView="100" workbookViewId="0">
      <selection activeCell="D18" sqref="D18:H26"/>
    </sheetView>
  </sheetViews>
  <sheetFormatPr defaultRowHeight="12.75" x14ac:dyDescent="0.2"/>
  <cols>
    <col min="1" max="1" width="71.42578125" customWidth="1"/>
    <col min="2" max="2" width="14.28515625" style="1" bestFit="1" customWidth="1"/>
    <col min="3" max="7" width="11.7109375" style="1" customWidth="1"/>
    <col min="8" max="8" width="11.7109375" customWidth="1"/>
  </cols>
  <sheetData>
    <row r="9" spans="1:8" x14ac:dyDescent="0.2">
      <c r="A9" s="286" t="s">
        <v>106</v>
      </c>
      <c r="B9" s="286"/>
      <c r="C9" s="286"/>
      <c r="D9" s="286"/>
      <c r="E9" s="286"/>
      <c r="F9" s="286"/>
      <c r="G9" s="286"/>
      <c r="H9" s="286"/>
    </row>
    <row r="10" spans="1:8" ht="12.75" customHeight="1" x14ac:dyDescent="0.2">
      <c r="A10" s="287" t="s">
        <v>107</v>
      </c>
      <c r="B10" s="287"/>
      <c r="C10" s="287"/>
      <c r="D10" s="287"/>
      <c r="E10" s="287"/>
      <c r="F10" s="287"/>
      <c r="G10" s="287"/>
      <c r="H10" s="287"/>
    </row>
    <row r="11" spans="1:8" ht="13.5" thickBot="1" x14ac:dyDescent="0.25">
      <c r="A11" s="287"/>
      <c r="B11" s="287"/>
      <c r="C11" s="287"/>
      <c r="D11" s="287"/>
      <c r="E11" s="287"/>
      <c r="F11" s="287"/>
      <c r="G11" s="287"/>
      <c r="H11" s="287"/>
    </row>
    <row r="12" spans="1:8" ht="13.5" thickBot="1" x14ac:dyDescent="0.25">
      <c r="A12" s="37" t="s">
        <v>108</v>
      </c>
      <c r="B12" s="207" t="s">
        <v>109</v>
      </c>
      <c r="C12" s="288" t="s">
        <v>110</v>
      </c>
      <c r="D12" s="288"/>
      <c r="E12" s="288"/>
      <c r="F12" s="288"/>
      <c r="G12" s="288"/>
      <c r="H12" s="288"/>
    </row>
    <row r="13" spans="1:8" x14ac:dyDescent="0.2">
      <c r="A13" s="208"/>
      <c r="C13" s="38">
        <v>30</v>
      </c>
      <c r="D13" s="39">
        <v>60</v>
      </c>
      <c r="E13" s="39">
        <v>90</v>
      </c>
      <c r="F13" s="39">
        <v>120</v>
      </c>
      <c r="G13" s="39">
        <v>150</v>
      </c>
      <c r="H13" s="39">
        <v>180</v>
      </c>
    </row>
    <row r="14" spans="1:8" x14ac:dyDescent="0.2">
      <c r="A14" s="43"/>
      <c r="B14"/>
      <c r="C14" s="44"/>
      <c r="D14" s="44"/>
      <c r="E14" s="44"/>
      <c r="F14" s="44"/>
      <c r="G14" s="44"/>
      <c r="H14" s="44"/>
    </row>
    <row r="15" spans="1:8" ht="12" customHeight="1" x14ac:dyDescent="0.2">
      <c r="A15" s="280" t="s">
        <v>111</v>
      </c>
      <c r="B15" s="282" t="e">
        <f>'Orç_20-30'!$G$17/6</f>
        <v>#REF!</v>
      </c>
      <c r="C15" s="46"/>
      <c r="D15" s="31"/>
      <c r="E15" s="31"/>
      <c r="F15" s="31"/>
      <c r="G15" s="31"/>
      <c r="H15" s="47"/>
    </row>
    <row r="16" spans="1:8" ht="12" customHeight="1" x14ac:dyDescent="0.2">
      <c r="A16" s="284"/>
      <c r="B16" s="285"/>
      <c r="C16" s="45" t="e">
        <f>('Orç_20-30'!G21+('Crono_20-30'!B15*1))*1.08</f>
        <v>#REF!</v>
      </c>
      <c r="D16" s="44"/>
      <c r="E16" s="44"/>
      <c r="F16" s="44"/>
      <c r="G16" s="44"/>
      <c r="H16" s="48"/>
    </row>
    <row r="17" spans="1:8" ht="12" customHeight="1" x14ac:dyDescent="0.2">
      <c r="A17" s="280" t="s">
        <v>112</v>
      </c>
      <c r="B17" s="282" t="e">
        <f>'Orç_20-30'!$G$17/6</f>
        <v>#REF!</v>
      </c>
      <c r="C17" s="31"/>
      <c r="D17" s="46"/>
      <c r="E17" s="31"/>
      <c r="F17" s="31"/>
      <c r="G17" s="31"/>
      <c r="H17" s="47"/>
    </row>
    <row r="18" spans="1:8" ht="12" customHeight="1" x14ac:dyDescent="0.2">
      <c r="A18" s="284"/>
      <c r="B18" s="285"/>
      <c r="C18" s="44"/>
      <c r="D18" s="45" t="e">
        <f>('Orç_20-30'!G30+('Crono_20-30'!B17*1))*1.08</f>
        <v>#REF!</v>
      </c>
      <c r="E18" s="44"/>
      <c r="F18" s="44"/>
      <c r="G18" s="44"/>
      <c r="H18" s="48"/>
    </row>
    <row r="19" spans="1:8" ht="12" customHeight="1" x14ac:dyDescent="0.2">
      <c r="A19" s="280" t="s">
        <v>113</v>
      </c>
      <c r="B19" s="282" t="e">
        <f>'Orç_20-30'!$G$17/6</f>
        <v>#REF!</v>
      </c>
      <c r="C19" s="31"/>
      <c r="D19" s="31"/>
      <c r="E19" s="46"/>
      <c r="F19" s="31"/>
      <c r="G19" s="31"/>
      <c r="H19" s="47"/>
    </row>
    <row r="20" spans="1:8" ht="12" customHeight="1" x14ac:dyDescent="0.2">
      <c r="A20" s="284"/>
      <c r="B20" s="285"/>
      <c r="C20" s="44"/>
      <c r="D20" s="44"/>
      <c r="E20" s="45" t="e">
        <f>('Orç_20-30'!G40+('Crono_20-30'!B19*1))*1.08</f>
        <v>#REF!</v>
      </c>
      <c r="F20" s="44"/>
      <c r="G20" s="44"/>
      <c r="H20" s="48"/>
    </row>
    <row r="21" spans="1:8" ht="12" customHeight="1" x14ac:dyDescent="0.2">
      <c r="A21" s="280" t="s">
        <v>114</v>
      </c>
      <c r="B21" s="282" t="e">
        <f>'Orç_20-30'!$G$17/6</f>
        <v>#REF!</v>
      </c>
      <c r="C21" s="31"/>
      <c r="D21" s="31"/>
      <c r="E21" s="31"/>
      <c r="F21" s="46"/>
      <c r="G21" s="31"/>
      <c r="H21" s="47"/>
    </row>
    <row r="22" spans="1:8" ht="12" customHeight="1" x14ac:dyDescent="0.2">
      <c r="A22" s="284"/>
      <c r="B22" s="285"/>
      <c r="C22" s="44"/>
      <c r="D22" s="44"/>
      <c r="E22" s="44"/>
      <c r="F22" s="45" t="e">
        <f>('Orç_20-30'!G51+('Crono_20-30'!B21*1))*1.08</f>
        <v>#REF!</v>
      </c>
      <c r="G22" s="44"/>
      <c r="H22" s="48"/>
    </row>
    <row r="23" spans="1:8" ht="12" customHeight="1" x14ac:dyDescent="0.2">
      <c r="A23" s="280" t="s">
        <v>115</v>
      </c>
      <c r="B23" s="282" t="e">
        <f>'Orç_20-30'!$G$17/6</f>
        <v>#REF!</v>
      </c>
      <c r="C23" s="31"/>
      <c r="D23" s="31"/>
      <c r="E23" s="31"/>
      <c r="F23" s="31"/>
      <c r="G23" s="46"/>
      <c r="H23" s="47"/>
    </row>
    <row r="24" spans="1:8" ht="12" customHeight="1" x14ac:dyDescent="0.2">
      <c r="A24" s="284"/>
      <c r="B24" s="285"/>
      <c r="C24" s="44"/>
      <c r="D24" s="44"/>
      <c r="E24" s="44"/>
      <c r="F24" s="44"/>
      <c r="G24" s="45" t="e">
        <f>('Orç_20-30'!G62+('Crono_20-30'!B23*1))*1.08</f>
        <v>#REF!</v>
      </c>
      <c r="H24" s="48"/>
    </row>
    <row r="25" spans="1:8" ht="12" customHeight="1" x14ac:dyDescent="0.2">
      <c r="A25" s="280" t="s">
        <v>116</v>
      </c>
      <c r="B25" s="282" t="e">
        <f>'Orç_20-30'!$G$17/6</f>
        <v>#REF!</v>
      </c>
      <c r="C25" s="31"/>
      <c r="D25" s="31"/>
      <c r="E25" s="31"/>
      <c r="F25" s="31"/>
      <c r="G25" s="31"/>
      <c r="H25" s="49"/>
    </row>
    <row r="26" spans="1:8" ht="12" customHeight="1" x14ac:dyDescent="0.2">
      <c r="A26" s="281"/>
      <c r="B26" s="283"/>
      <c r="C26" s="30"/>
      <c r="D26" s="30"/>
      <c r="E26" s="30"/>
      <c r="F26" s="30"/>
      <c r="G26" s="30"/>
      <c r="H26" s="50" t="e">
        <f>('Orç_20-30'!G71+('Crono_20-30'!B25*1))*1.08</f>
        <v>#REF!</v>
      </c>
    </row>
    <row r="27" spans="1:8" x14ac:dyDescent="0.2">
      <c r="A27" s="209" t="s">
        <v>117</v>
      </c>
      <c r="B27" s="29"/>
      <c r="C27" s="30" t="e">
        <f t="shared" ref="C27:H27" si="0">SUM(C15:C26)</f>
        <v>#REF!</v>
      </c>
      <c r="D27" s="30" t="e">
        <f t="shared" si="0"/>
        <v>#REF!</v>
      </c>
      <c r="E27" s="30" t="e">
        <f t="shared" si="0"/>
        <v>#REF!</v>
      </c>
      <c r="F27" s="30" t="e">
        <f t="shared" si="0"/>
        <v>#REF!</v>
      </c>
      <c r="G27" s="30" t="e">
        <f t="shared" si="0"/>
        <v>#REF!</v>
      </c>
      <c r="H27" s="30" t="e">
        <f t="shared" si="0"/>
        <v>#REF!</v>
      </c>
    </row>
    <row r="28" spans="1:8" x14ac:dyDescent="0.2">
      <c r="A28" s="210" t="s">
        <v>118</v>
      </c>
      <c r="B28" s="33"/>
      <c r="C28" s="32" t="e">
        <f>SUM(C27)</f>
        <v>#REF!</v>
      </c>
      <c r="D28" s="32" t="e">
        <f>SUM(C27:D27)</f>
        <v>#REF!</v>
      </c>
      <c r="E28" s="32" t="e">
        <f>SUM(C27:E27)</f>
        <v>#REF!</v>
      </c>
      <c r="F28" s="32" t="e">
        <f>SUM(C27:F27)</f>
        <v>#REF!</v>
      </c>
      <c r="G28" s="32" t="e">
        <f>SUM(C27:G27)</f>
        <v>#REF!</v>
      </c>
      <c r="H28" s="32" t="e">
        <f>SUM(C27:H27)</f>
        <v>#REF!</v>
      </c>
    </row>
    <row r="29" spans="1:8" x14ac:dyDescent="0.2">
      <c r="A29" s="210" t="s">
        <v>119</v>
      </c>
      <c r="B29" s="33"/>
      <c r="C29" s="32" t="e">
        <f>(C27/$H$28)*100</f>
        <v>#REF!</v>
      </c>
      <c r="D29" s="32" t="e">
        <f t="shared" ref="D29:H30" si="1">(D27/$H$28)*100</f>
        <v>#REF!</v>
      </c>
      <c r="E29" s="32" t="e">
        <f t="shared" si="1"/>
        <v>#REF!</v>
      </c>
      <c r="F29" s="32" t="e">
        <f t="shared" si="1"/>
        <v>#REF!</v>
      </c>
      <c r="G29" s="32" t="e">
        <f t="shared" si="1"/>
        <v>#REF!</v>
      </c>
      <c r="H29" s="32" t="e">
        <f t="shared" si="1"/>
        <v>#REF!</v>
      </c>
    </row>
    <row r="30" spans="1:8" x14ac:dyDescent="0.2">
      <c r="A30" s="210" t="s">
        <v>120</v>
      </c>
      <c r="B30" s="33"/>
      <c r="C30" s="32" t="e">
        <f>(C28/$H$28)*100</f>
        <v>#REF!</v>
      </c>
      <c r="D30" s="32" t="e">
        <f t="shared" si="1"/>
        <v>#REF!</v>
      </c>
      <c r="E30" s="32" t="e">
        <f t="shared" si="1"/>
        <v>#REF!</v>
      </c>
      <c r="F30" s="32" t="e">
        <f t="shared" si="1"/>
        <v>#REF!</v>
      </c>
      <c r="G30" s="32" t="e">
        <f t="shared" si="1"/>
        <v>#REF!</v>
      </c>
      <c r="H30" s="32" t="e">
        <f t="shared" si="1"/>
        <v>#REF!</v>
      </c>
    </row>
    <row r="34" spans="1:11" ht="14.25" x14ac:dyDescent="0.2">
      <c r="A34" s="40"/>
    </row>
    <row r="35" spans="1:11" ht="14.25" x14ac:dyDescent="0.2">
      <c r="A35" s="40"/>
    </row>
    <row r="36" spans="1:11" ht="14.25" x14ac:dyDescent="0.2">
      <c r="A36" s="40"/>
    </row>
    <row r="37" spans="1:11" ht="14.25" x14ac:dyDescent="0.2">
      <c r="A37" s="40"/>
    </row>
    <row r="38" spans="1:11" ht="14.25" x14ac:dyDescent="0.2">
      <c r="A38" s="40"/>
    </row>
    <row r="39" spans="1:11" ht="14.25" x14ac:dyDescent="0.2">
      <c r="A39" s="40"/>
    </row>
    <row r="40" spans="1:11" ht="14.25" x14ac:dyDescent="0.2">
      <c r="A40" s="40"/>
    </row>
    <row r="41" spans="1:11" ht="14.25" x14ac:dyDescent="0.2">
      <c r="A41" s="40"/>
    </row>
    <row r="42" spans="1:11" ht="14.25" x14ac:dyDescent="0.2">
      <c r="A42" s="40"/>
    </row>
    <row r="43" spans="1:11" ht="14.25" x14ac:dyDescent="0.2">
      <c r="A43" s="40"/>
    </row>
    <row r="44" spans="1:11" ht="14.25" x14ac:dyDescent="0.2">
      <c r="A44" s="40"/>
    </row>
    <row r="45" spans="1:11" s="1" customFormat="1" ht="14.25" x14ac:dyDescent="0.2">
      <c r="A45" s="40"/>
      <c r="H45"/>
      <c r="I45"/>
      <c r="J45"/>
      <c r="K45"/>
    </row>
    <row r="46" spans="1:11" s="1" customFormat="1" x14ac:dyDescent="0.2">
      <c r="A46" s="41"/>
      <c r="H46"/>
      <c r="I46"/>
      <c r="J46"/>
      <c r="K46"/>
    </row>
    <row r="47" spans="1:11" s="1" customFormat="1" x14ac:dyDescent="0.2">
      <c r="A47" s="41"/>
      <c r="H47"/>
      <c r="I47"/>
      <c r="J47"/>
      <c r="K47"/>
    </row>
    <row r="48" spans="1:11" s="1" customFormat="1" x14ac:dyDescent="0.2">
      <c r="A48"/>
      <c r="H48"/>
      <c r="I48"/>
      <c r="J48"/>
      <c r="K48"/>
    </row>
    <row r="49" spans="1:11" s="1" customFormat="1" x14ac:dyDescent="0.2">
      <c r="A49"/>
      <c r="H49"/>
      <c r="I49"/>
      <c r="J49"/>
      <c r="K49"/>
    </row>
    <row r="50" spans="1:11" s="1" customFormat="1" x14ac:dyDescent="0.2">
      <c r="A50"/>
      <c r="H50"/>
      <c r="I50"/>
      <c r="J50"/>
      <c r="K50"/>
    </row>
    <row r="51" spans="1:11" s="1" customFormat="1" x14ac:dyDescent="0.2">
      <c r="A51"/>
      <c r="H51"/>
      <c r="I51"/>
      <c r="J51"/>
      <c r="K51"/>
    </row>
    <row r="52" spans="1:11" s="1" customFormat="1" x14ac:dyDescent="0.2">
      <c r="A52"/>
      <c r="H52"/>
      <c r="I52"/>
      <c r="J52"/>
      <c r="K52"/>
    </row>
    <row r="53" spans="1:11" s="1" customFormat="1" x14ac:dyDescent="0.2">
      <c r="A53"/>
      <c r="H53"/>
      <c r="I53"/>
      <c r="J53"/>
      <c r="K53"/>
    </row>
    <row r="54" spans="1:11" s="1" customFormat="1" x14ac:dyDescent="0.2">
      <c r="A54"/>
      <c r="H54"/>
      <c r="I54"/>
      <c r="J54"/>
      <c r="K54"/>
    </row>
    <row r="55" spans="1:11" s="1" customFormat="1" x14ac:dyDescent="0.2">
      <c r="A55"/>
      <c r="H55"/>
      <c r="I55"/>
      <c r="J55"/>
      <c r="K55"/>
    </row>
  </sheetData>
  <mergeCells count="15">
    <mergeCell ref="A17:A18"/>
    <mergeCell ref="B17:B18"/>
    <mergeCell ref="A9:H9"/>
    <mergeCell ref="A10:H11"/>
    <mergeCell ref="C12:H12"/>
    <mergeCell ref="A15:A16"/>
    <mergeCell ref="B15:B16"/>
    <mergeCell ref="A25:A26"/>
    <mergeCell ref="B25:B26"/>
    <mergeCell ref="A19:A20"/>
    <mergeCell ref="B19:B20"/>
    <mergeCell ref="A21:A22"/>
    <mergeCell ref="B21:B22"/>
    <mergeCell ref="A23:A24"/>
    <mergeCell ref="B23:B24"/>
  </mergeCells>
  <phoneticPr fontId="16" type="noConversion"/>
  <pageMargins left="0.19685039370078741" right="0.19685039370078741" top="0.19685039370078741" bottom="0.19685039370078741" header="0" footer="0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88A5-B804-424E-BAA5-24D937B6C07E}">
  <sheetPr>
    <tabColor theme="8" tint="-0.249977111117893"/>
    <pageSetUpPr fitToPage="1"/>
  </sheetPr>
  <dimension ref="A1:G23"/>
  <sheetViews>
    <sheetView showGridLines="0" view="pageBreakPreview" topLeftCell="A3" zoomScaleSheetLayoutView="100" workbookViewId="0">
      <selection activeCell="G4" sqref="G4"/>
    </sheetView>
  </sheetViews>
  <sheetFormatPr defaultColWidth="9.28515625" defaultRowHeight="15.75" x14ac:dyDescent="0.2"/>
  <cols>
    <col min="1" max="1" width="13.7109375" style="65" customWidth="1"/>
    <col min="2" max="2" width="58.5703125" style="65" bestFit="1" customWidth="1"/>
    <col min="3" max="3" width="10.42578125" style="66" bestFit="1" customWidth="1"/>
    <col min="4" max="4" width="8.7109375" style="67" bestFit="1" customWidth="1"/>
    <col min="5" max="5" width="12.28515625" style="65" customWidth="1"/>
    <col min="6" max="6" width="9.28515625" style="65"/>
    <col min="7" max="7" width="13.5703125" style="65" customWidth="1"/>
    <col min="8" max="16384" width="9.28515625" style="65"/>
  </cols>
  <sheetData>
    <row r="1" spans="1:7" ht="20.100000000000001" customHeight="1" x14ac:dyDescent="0.2">
      <c r="A1" s="265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65"/>
      <c r="C1" s="265"/>
      <c r="D1" s="265"/>
      <c r="E1" s="265"/>
      <c r="F1" s="265"/>
      <c r="G1" s="265"/>
    </row>
    <row r="2" spans="1:7" ht="28.9" customHeight="1" x14ac:dyDescent="0.2">
      <c r="A2" s="265"/>
      <c r="B2" s="265"/>
      <c r="C2" s="265"/>
      <c r="D2" s="265"/>
      <c r="E2" s="265"/>
      <c r="F2" s="265"/>
      <c r="G2" s="265"/>
    </row>
    <row r="3" spans="1:7" ht="20.100000000000001" customHeight="1" x14ac:dyDescent="0.25">
      <c r="A3" s="52"/>
      <c r="B3" s="52"/>
      <c r="C3" s="60"/>
      <c r="D3" s="60"/>
      <c r="E3" s="60"/>
    </row>
    <row r="4" spans="1:7" ht="20.100000000000001" customHeight="1" x14ac:dyDescent="0.25">
      <c r="A4" s="61" t="s">
        <v>150</v>
      </c>
      <c r="B4" s="61"/>
      <c r="C4" s="53"/>
      <c r="D4" s="62"/>
      <c r="E4" s="62"/>
      <c r="F4" s="63" t="s">
        <v>121</v>
      </c>
      <c r="G4" s="239">
        <f ca="1">TODAY()</f>
        <v>46308</v>
      </c>
    </row>
    <row r="5" spans="1:7" ht="15" customHeight="1" x14ac:dyDescent="0.2">
      <c r="A5" s="264" t="s">
        <v>151</v>
      </c>
      <c r="B5" s="264"/>
      <c r="C5" s="264"/>
      <c r="D5" s="264"/>
      <c r="E5" s="264"/>
      <c r="F5" s="264"/>
      <c r="G5" s="264"/>
    </row>
    <row r="6" spans="1:7" ht="15" customHeight="1" x14ac:dyDescent="0.2">
      <c r="A6" s="264"/>
      <c r="B6" s="264"/>
      <c r="C6" s="264"/>
      <c r="D6" s="264"/>
      <c r="E6" s="264"/>
      <c r="F6" s="264"/>
      <c r="G6" s="264"/>
    </row>
    <row r="7" spans="1:7" ht="15" customHeight="1" x14ac:dyDescent="0.25">
      <c r="A7" s="61"/>
      <c r="B7" s="61"/>
      <c r="C7" s="53"/>
      <c r="D7" s="62"/>
      <c r="E7" s="62"/>
    </row>
    <row r="8" spans="1:7" ht="20.100000000000001" customHeight="1" x14ac:dyDescent="0.2">
      <c r="A8" s="263" t="s">
        <v>152</v>
      </c>
      <c r="B8" s="263"/>
      <c r="C8" s="263"/>
      <c r="D8" s="86"/>
      <c r="E8" s="87"/>
      <c r="F8" s="87"/>
      <c r="G8" s="87"/>
    </row>
    <row r="9" spans="1:7" ht="20.100000000000001" customHeight="1" x14ac:dyDescent="0.25">
      <c r="A9" s="156" t="s">
        <v>153</v>
      </c>
      <c r="B9" s="156"/>
      <c r="C9" s="156"/>
      <c r="D9" s="157"/>
      <c r="E9" s="158"/>
      <c r="F9" s="159"/>
      <c r="G9" s="160">
        <v>0.81789999999999996</v>
      </c>
    </row>
    <row r="10" spans="1:7" ht="20.100000000000001" customHeight="1" x14ac:dyDescent="0.25">
      <c r="A10" s="156" t="s">
        <v>154</v>
      </c>
      <c r="B10" s="156"/>
      <c r="C10" s="156"/>
      <c r="D10" s="157"/>
      <c r="E10" s="158"/>
      <c r="F10" s="159"/>
      <c r="G10" s="160">
        <v>0.2</v>
      </c>
    </row>
    <row r="11" spans="1:7" ht="20.100000000000001" customHeight="1" x14ac:dyDescent="0.25">
      <c r="A11" s="161" t="s">
        <v>155</v>
      </c>
      <c r="B11" s="161"/>
      <c r="C11" s="161"/>
      <c r="D11" s="157"/>
      <c r="E11" s="161"/>
      <c r="F11" s="159"/>
      <c r="G11" s="160">
        <v>0.1729</v>
      </c>
    </row>
    <row r="12" spans="1:7" ht="20.100000000000001" customHeight="1" x14ac:dyDescent="0.25">
      <c r="A12" s="161" t="s">
        <v>156</v>
      </c>
      <c r="B12" s="161"/>
      <c r="C12" s="161"/>
      <c r="D12" s="157"/>
      <c r="E12" s="161"/>
      <c r="F12" s="159"/>
      <c r="G12" s="160">
        <v>8.7599999999999997E-2</v>
      </c>
    </row>
    <row r="13" spans="1:7" ht="20.100000000000001" customHeight="1" x14ac:dyDescent="0.25">
      <c r="A13" s="161" t="s">
        <v>157</v>
      </c>
      <c r="B13" s="161"/>
      <c r="C13" s="161"/>
      <c r="D13" s="157"/>
      <c r="E13" s="161"/>
      <c r="F13" s="159"/>
      <c r="G13" s="160">
        <v>0.16619999999999999</v>
      </c>
    </row>
    <row r="14" spans="1:7" ht="20.100000000000001" customHeight="1" x14ac:dyDescent="0.25">
      <c r="A14" s="162" t="s">
        <v>158</v>
      </c>
      <c r="B14" s="162"/>
      <c r="C14" s="162"/>
      <c r="D14" s="157"/>
      <c r="E14" s="156"/>
      <c r="F14" s="159"/>
      <c r="G14" s="160"/>
    </row>
    <row r="15" spans="1:7" ht="20.100000000000001" customHeight="1" x14ac:dyDescent="0.25">
      <c r="A15" s="156" t="s">
        <v>159</v>
      </c>
      <c r="B15" s="156"/>
      <c r="C15" s="161"/>
      <c r="D15" s="157"/>
      <c r="E15" s="186">
        <v>1.6500000000000001E-2</v>
      </c>
      <c r="F15" s="159"/>
      <c r="G15" s="163"/>
    </row>
    <row r="16" spans="1:7" ht="20.100000000000001" customHeight="1" x14ac:dyDescent="0.25">
      <c r="A16" s="156" t="s">
        <v>160</v>
      </c>
      <c r="B16" s="156"/>
      <c r="C16" s="161"/>
      <c r="D16" s="157"/>
      <c r="E16" s="186">
        <v>7.5999999999999998E-2</v>
      </c>
      <c r="F16" s="159"/>
      <c r="G16" s="163"/>
    </row>
    <row r="17" spans="1:7" ht="20.100000000000001" customHeight="1" x14ac:dyDescent="0.25">
      <c r="A17" s="156" t="s">
        <v>161</v>
      </c>
      <c r="B17" s="156"/>
      <c r="C17" s="161"/>
      <c r="D17" s="157"/>
      <c r="E17" s="186">
        <v>0.05</v>
      </c>
      <c r="F17" s="159"/>
      <c r="G17" s="163"/>
    </row>
    <row r="18" spans="1:7" ht="3" customHeight="1" x14ac:dyDescent="0.25">
      <c r="A18" s="88"/>
      <c r="B18" s="89"/>
      <c r="C18" s="90"/>
      <c r="D18" s="91"/>
      <c r="E18" s="92"/>
      <c r="F18" s="93"/>
      <c r="G18" s="94"/>
    </row>
    <row r="19" spans="1:7" ht="20.100000000000001" customHeight="1" x14ac:dyDescent="0.25">
      <c r="A19" s="95" t="s">
        <v>162</v>
      </c>
      <c r="B19" s="96" t="s">
        <v>163</v>
      </c>
      <c r="C19" s="97" t="s">
        <v>164</v>
      </c>
      <c r="D19" s="98"/>
      <c r="E19" s="99"/>
      <c r="F19" s="100"/>
      <c r="G19" s="101">
        <f>TRUNC((1+G9+G11)*(1+G12)*(1+G13),2)</f>
        <v>2.52</v>
      </c>
    </row>
    <row r="20" spans="1:7" ht="20.100000000000001" customHeight="1" x14ac:dyDescent="0.25">
      <c r="A20" s="95" t="s">
        <v>165</v>
      </c>
      <c r="B20" s="96" t="s">
        <v>166</v>
      </c>
      <c r="C20" s="97" t="s">
        <v>167</v>
      </c>
      <c r="D20" s="98"/>
      <c r="E20" s="99"/>
      <c r="F20" s="100"/>
      <c r="G20" s="101">
        <f>TRUNC((1+G10+G11)*(1+G12)*(1+G13),2)</f>
        <v>1.74</v>
      </c>
    </row>
    <row r="21" spans="1:7" ht="20.100000000000001" customHeight="1" x14ac:dyDescent="0.25">
      <c r="A21" s="95" t="s">
        <v>168</v>
      </c>
      <c r="B21" s="96" t="s">
        <v>169</v>
      </c>
      <c r="C21" s="97" t="s">
        <v>170</v>
      </c>
      <c r="D21" s="98"/>
      <c r="E21" s="99"/>
      <c r="F21" s="100"/>
      <c r="G21" s="101">
        <f>TRUNC((1+G11)*(1+G12)*(1+G13),2)</f>
        <v>1.48</v>
      </c>
    </row>
    <row r="22" spans="1:7" ht="20.100000000000001" customHeight="1" x14ac:dyDescent="0.25">
      <c r="A22" s="95" t="s">
        <v>171</v>
      </c>
      <c r="B22" s="96" t="s">
        <v>172</v>
      </c>
      <c r="C22" s="97" t="s">
        <v>173</v>
      </c>
      <c r="D22" s="98"/>
      <c r="E22" s="99"/>
      <c r="F22" s="100"/>
      <c r="G22" s="101">
        <f>(1+G12)*(1+G13)</f>
        <v>1.2683591199999997</v>
      </c>
    </row>
    <row r="23" spans="1:7" ht="25.5" customHeight="1" x14ac:dyDescent="0.25">
      <c r="A23" s="77"/>
      <c r="B23" s="61"/>
      <c r="C23" s="79"/>
      <c r="D23" s="84"/>
      <c r="E23" s="78"/>
      <c r="F23" s="71"/>
      <c r="G23" s="81"/>
    </row>
  </sheetData>
  <mergeCells count="3">
    <mergeCell ref="A8:C8"/>
    <mergeCell ref="A5:G6"/>
    <mergeCell ref="A1:G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71E8-6DED-4AD7-8B45-F19D076F2194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D8" sqref="D8"/>
    </sheetView>
  </sheetViews>
  <sheetFormatPr defaultColWidth="9.28515625" defaultRowHeight="15.75" x14ac:dyDescent="0.25"/>
  <cols>
    <col min="1" max="1" width="5" style="62" customWidth="1"/>
    <col min="2" max="2" width="13.28515625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2.7109375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9.9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194</v>
      </c>
      <c r="C3" s="64" t="s">
        <v>195</v>
      </c>
      <c r="E3" s="83"/>
      <c r="F3" s="143"/>
      <c r="I3" s="69" t="s">
        <v>121</v>
      </c>
      <c r="J3" s="239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177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  <c r="K6" s="181"/>
    </row>
    <row r="7" spans="1:12" s="74" customFormat="1" ht="16.149999999999999" customHeight="1" x14ac:dyDescent="0.2">
      <c r="A7" s="164"/>
      <c r="B7" s="187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44</v>
      </c>
      <c r="H7" s="168">
        <f>E7*G7</f>
        <v>0</v>
      </c>
      <c r="I7" s="168">
        <f>H7*K!$G$20</f>
        <v>0</v>
      </c>
      <c r="J7" s="178" t="e">
        <f>I7/$I$21</f>
        <v>#DIV/0!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168"/>
      <c r="F8" s="166" t="s">
        <v>127</v>
      </c>
      <c r="G8" s="180">
        <v>0</v>
      </c>
      <c r="H8" s="168">
        <f t="shared" ref="H8:H9" si="0">E8*G8</f>
        <v>0</v>
      </c>
      <c r="I8" s="168">
        <f>H8*K!$G$20</f>
        <v>0</v>
      </c>
      <c r="J8" s="179" t="e">
        <f>I8/$I$21</f>
        <v>#DIV/0!</v>
      </c>
      <c r="L8" s="75"/>
    </row>
    <row r="9" spans="1:12" s="74" customFormat="1" ht="16.149999999999999" customHeight="1" x14ac:dyDescent="0.2">
      <c r="A9" s="169"/>
      <c r="B9" s="187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45.875</v>
      </c>
      <c r="H9" s="168">
        <f t="shared" si="0"/>
        <v>0</v>
      </c>
      <c r="I9" s="168">
        <f>H9*K!$G$20</f>
        <v>0</v>
      </c>
      <c r="J9" s="179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 t="shared" ref="H12:H13" si="1"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 t="shared" si="1"/>
        <v>0</v>
      </c>
      <c r="I13" s="168">
        <f>H13*K!$G$20</f>
        <v>0</v>
      </c>
      <c r="J13" s="178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ht="6" customHeight="1" x14ac:dyDescent="0.25">
      <c r="A15" s="102"/>
      <c r="B15" s="112"/>
      <c r="C15" s="112"/>
      <c r="D15" s="124"/>
      <c r="E15" s="125"/>
      <c r="F15" s="144"/>
      <c r="G15" s="115"/>
      <c r="H15" s="115"/>
      <c r="I15" s="126"/>
      <c r="J15" s="152"/>
    </row>
    <row r="16" spans="1:12" s="73" customFormat="1" ht="18" customHeight="1" x14ac:dyDescent="0.2">
      <c r="A16" s="139">
        <v>3</v>
      </c>
      <c r="B16" s="140" t="s">
        <v>135</v>
      </c>
      <c r="C16" s="140"/>
      <c r="D16" s="140"/>
      <c r="E16" s="141"/>
      <c r="F16" s="139"/>
      <c r="G16" s="140"/>
      <c r="H16" s="140"/>
      <c r="I16" s="142">
        <f>SUM(I19:I20)</f>
        <v>0</v>
      </c>
      <c r="J16" s="151" t="e">
        <f>SUM(J19:J20)</f>
        <v>#DIV/0!</v>
      </c>
    </row>
    <row r="17" spans="1:11" ht="5.0999999999999996" customHeight="1" x14ac:dyDescent="0.25">
      <c r="A17" s="120"/>
      <c r="B17" s="120"/>
      <c r="C17" s="121"/>
      <c r="D17" s="123"/>
      <c r="E17" s="117"/>
      <c r="F17" s="111"/>
      <c r="G17" s="118"/>
      <c r="H17" s="111"/>
      <c r="I17" s="111"/>
      <c r="J17" s="149"/>
    </row>
    <row r="18" spans="1:11" s="73" customFormat="1" ht="18" customHeight="1" x14ac:dyDescent="0.2">
      <c r="A18" s="107" t="s">
        <v>58</v>
      </c>
      <c r="B18" s="108" t="s">
        <v>184</v>
      </c>
      <c r="C18" s="108"/>
      <c r="D18" s="108"/>
      <c r="E18" s="109"/>
      <c r="F18" s="107"/>
      <c r="G18" s="108"/>
      <c r="H18" s="108"/>
      <c r="I18" s="110"/>
      <c r="J18" s="129"/>
    </row>
    <row r="19" spans="1:11" s="74" customFormat="1" ht="29.65" customHeight="1" x14ac:dyDescent="0.2">
      <c r="A19" s="164"/>
      <c r="B19" s="170" t="s">
        <v>138</v>
      </c>
      <c r="C19" s="174" t="s">
        <v>137</v>
      </c>
      <c r="D19" s="171" t="s">
        <v>136</v>
      </c>
      <c r="E19" s="172">
        <v>0</v>
      </c>
      <c r="F19" s="166" t="s">
        <v>139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s="74" customFormat="1" ht="29.65" customHeight="1" x14ac:dyDescent="0.2">
      <c r="A20" s="164"/>
      <c r="B20" s="170" t="s">
        <v>185</v>
      </c>
      <c r="C20" s="174" t="s">
        <v>141</v>
      </c>
      <c r="D20" s="171" t="s">
        <v>140</v>
      </c>
      <c r="E20" s="172">
        <v>0</v>
      </c>
      <c r="F20" s="166" t="s">
        <v>142</v>
      </c>
      <c r="G20" s="173">
        <v>0</v>
      </c>
      <c r="H20" s="168">
        <f>E20*G20</f>
        <v>0</v>
      </c>
      <c r="I20" s="168">
        <f>H20*K!$G$22</f>
        <v>0</v>
      </c>
      <c r="J20" s="178" t="e">
        <f>I20/$I$21</f>
        <v>#DIV/0!</v>
      </c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I6+I11+I16</f>
        <v>0</v>
      </c>
      <c r="J21" s="153" t="e">
        <f>+J11+J6+J16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84ED-4C3A-42C4-9CCA-D796202B5738}">
  <sheetPr>
    <tabColor theme="8" tint="-0.249977111117893"/>
    <pageSetUpPr fitToPage="1"/>
  </sheetPr>
  <dimension ref="A1:L27"/>
  <sheetViews>
    <sheetView showGridLines="0" view="pageBreakPreview" topLeftCell="A2" zoomScaleNormal="100" zoomScaleSheetLayoutView="100" workbookViewId="0">
      <selection activeCell="E7" sqref="E7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0.5703125" style="62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5.6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196</v>
      </c>
      <c r="C3" s="64" t="s">
        <v>144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SUM(I7:I10)</f>
        <v>0</v>
      </c>
      <c r="J6" s="138" t="e">
        <f>SUM(J7:J9)</f>
        <v>#DIV/0!</v>
      </c>
      <c r="K6" s="181"/>
    </row>
    <row r="7" spans="1:12" s="74" customFormat="1" ht="16.149999999999999" customHeight="1" x14ac:dyDescent="0.2">
      <c r="A7" s="164"/>
      <c r="B7" s="187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105.34937400000001</v>
      </c>
      <c r="H7" s="168">
        <f>E7*G7</f>
        <v>0</v>
      </c>
      <c r="I7" s="168">
        <f>H7*K!$G$20</f>
        <v>0</v>
      </c>
      <c r="J7" s="178" t="e">
        <f>I7/$I$21</f>
        <v>#DIV/0!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168">
        <v>0</v>
      </c>
      <c r="F8" s="166" t="s">
        <v>127</v>
      </c>
      <c r="G8" s="180">
        <v>0</v>
      </c>
      <c r="H8" s="168">
        <f t="shared" ref="H8:H9" si="0">E8*G8</f>
        <v>0</v>
      </c>
      <c r="I8" s="168">
        <f>H8*K!$G$20</f>
        <v>0</v>
      </c>
      <c r="J8" s="179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163.79999999999998</v>
      </c>
      <c r="H9" s="168">
        <f t="shared" si="0"/>
        <v>0</v>
      </c>
      <c r="I9" s="168">
        <f>H9*K!$G$20</f>
        <v>0</v>
      </c>
      <c r="J9" s="179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 t="shared" ref="H12:H13" si="1"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 t="shared" si="1"/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80">
        <v>0</v>
      </c>
      <c r="H18" s="168">
        <f t="shared" ref="H18:H19" si="2"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142</v>
      </c>
      <c r="G19" s="180">
        <v>0</v>
      </c>
      <c r="H19" s="168">
        <f t="shared" si="2"/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0.5703125" style="62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5.6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198</v>
      </c>
      <c r="C3" s="64" t="s">
        <v>145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SUM(I7:I10)</f>
        <v>0</v>
      </c>
      <c r="J6" s="138" t="e">
        <f>SUM(J7:J9)</f>
        <v>#DIV/0!</v>
      </c>
      <c r="K6" s="181"/>
    </row>
    <row r="7" spans="1:12" s="74" customFormat="1" ht="16.149999999999999" customHeight="1" x14ac:dyDescent="0.2">
      <c r="A7" s="164"/>
      <c r="B7" s="187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105</v>
      </c>
      <c r="H7" s="168">
        <f>E7*G7</f>
        <v>0</v>
      </c>
      <c r="I7" s="168">
        <f>H7*K!$G$20</f>
        <v>0</v>
      </c>
      <c r="J7" s="178" t="e">
        <f>I7/$I$21</f>
        <v>#DIV/0!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252</v>
      </c>
      <c r="H8" s="168">
        <f t="shared" ref="H8:H9" si="0">E8*G8</f>
        <v>0</v>
      </c>
      <c r="I8" s="168">
        <f>H8*K!$G$20</f>
        <v>0</v>
      </c>
      <c r="J8" s="179" t="e">
        <f>I8/$I$21</f>
        <v>#DIV/0!</v>
      </c>
      <c r="L8" s="75"/>
    </row>
    <row r="9" spans="1:12" s="74" customFormat="1" ht="16.149999999999999" customHeight="1" x14ac:dyDescent="0.2">
      <c r="A9" s="169"/>
      <c r="B9" s="187" t="s">
        <v>131</v>
      </c>
      <c r="C9" s="166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 t="shared" si="0"/>
        <v>0</v>
      </c>
      <c r="I9" s="168">
        <f>H9*K!$G$20</f>
        <v>0</v>
      </c>
      <c r="J9" s="179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>E13*G13</f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142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4:J24"/>
    <mergeCell ref="B25:J25"/>
    <mergeCell ref="B26:J26"/>
    <mergeCell ref="A21:D21"/>
    <mergeCell ref="E5:F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F977-0AFF-4918-A4B3-6CB43661072A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11" sqref="E11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6.15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199</v>
      </c>
      <c r="C3" s="64" t="s">
        <v>146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105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>
        <f>SUM(G7:G7)</f>
        <v>105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462</v>
      </c>
      <c r="H8" s="168">
        <f t="shared" ref="H8:H9" si="0">E8*G8</f>
        <v>0</v>
      </c>
      <c r="I8" s="168">
        <f>H8*K!$G$20</f>
        <v>0</v>
      </c>
      <c r="J8" s="178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6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 t="shared" si="0"/>
        <v>0</v>
      </c>
      <c r="I9" s="168">
        <f>H9*K!$G$20</f>
        <v>0</v>
      </c>
      <c r="J9" s="178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 t="shared" ref="H12:H13" si="1">E12*G12</f>
        <v>0</v>
      </c>
      <c r="I12" s="168">
        <f>TRUNC(H12*K!$G$20,2)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 t="shared" si="1"/>
        <v>0</v>
      </c>
      <c r="I13" s="168">
        <f>TRUNC(H13*K!$G$20,2)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262"/>
      <c r="F18" s="166" t="s">
        <v>139</v>
      </c>
      <c r="G18" s="173">
        <v>15669.359999999999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262"/>
      <c r="F19" s="166" t="s">
        <v>200</v>
      </c>
      <c r="G19" s="173">
        <v>52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02A1-991B-42BA-B069-91C5CFCEDEF0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6.15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201</v>
      </c>
      <c r="C3" s="64" t="s">
        <v>202</v>
      </c>
      <c r="E3" s="83"/>
      <c r="F3" s="143"/>
      <c r="I3" s="69" t="s">
        <v>121</v>
      </c>
      <c r="J3" s="239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336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>
        <f>SUM(G7:G7)</f>
        <v>336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358.70982000000004</v>
      </c>
      <c r="H8" s="168">
        <f t="shared" ref="H8:H9" si="0">E8*G8</f>
        <v>0</v>
      </c>
      <c r="I8" s="168">
        <f>H8*K!$G$20</f>
        <v>0</v>
      </c>
      <c r="J8" s="179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 t="shared" si="0"/>
        <v>0</v>
      </c>
      <c r="I9" s="168">
        <f>H9*K!$G$20</f>
        <v>0</v>
      </c>
      <c r="J9" s="179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211">
        <v>0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211">
        <v>0</v>
      </c>
      <c r="H13" s="168">
        <f>E13*G13</f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200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FBD4-6ECE-45F9-A2C0-6A579B3D5968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6.9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203</v>
      </c>
      <c r="C3" s="64" t="s">
        <v>147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357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/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714</v>
      </c>
      <c r="H8" s="168">
        <f>E8*G8</f>
        <v>0</v>
      </c>
      <c r="I8" s="168">
        <f>H8*K!$G$20</f>
        <v>0</v>
      </c>
      <c r="J8" s="178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>E9*G9</f>
        <v>0</v>
      </c>
      <c r="I9" s="168">
        <f>H9*K!$G$20</f>
        <v>0</v>
      </c>
      <c r="J9" s="178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>E13*G13</f>
        <v>0</v>
      </c>
      <c r="I13" s="168">
        <f>H13*K!$G$20</f>
        <v>0</v>
      </c>
      <c r="J13" s="178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200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9BA0-B253-495D-98DA-F1BA067222C4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3.15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204</v>
      </c>
      <c r="C3" s="64" t="s">
        <v>148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177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273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>
        <f>SUM(G7:G7)</f>
        <v>273</v>
      </c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115.5</v>
      </c>
      <c r="H8" s="168">
        <f>E8*G8</f>
        <v>0</v>
      </c>
      <c r="I8" s="168">
        <f>H8*K!$G$20</f>
        <v>0</v>
      </c>
      <c r="J8" s="178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>E9*G9</f>
        <v>0</v>
      </c>
      <c r="I9" s="168">
        <f>H9*K!$G$20</f>
        <v>0</v>
      </c>
      <c r="J9" s="178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211">
        <v>0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211">
        <v>0</v>
      </c>
      <c r="H13" s="168">
        <f>E13*G13</f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200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20A6-B491-4D13-A47B-9E5E6BD6DE1D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8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205</v>
      </c>
      <c r="C3" s="64" t="s">
        <v>206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177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357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/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210</v>
      </c>
      <c r="H8" s="168">
        <f>E8*G8</f>
        <v>0</v>
      </c>
      <c r="I8" s="168">
        <f>H8*K!$G$20</f>
        <v>0</v>
      </c>
      <c r="J8" s="178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>E9*G9</f>
        <v>0</v>
      </c>
      <c r="I9" s="168">
        <f>H9*K!$G$20</f>
        <v>0</v>
      </c>
      <c r="J9" s="178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v>0</v>
      </c>
      <c r="F12" s="166" t="s">
        <v>127</v>
      </c>
      <c r="G12" s="180">
        <v>0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v>0</v>
      </c>
      <c r="F13" s="166" t="s">
        <v>127</v>
      </c>
      <c r="G13" s="180">
        <v>0</v>
      </c>
      <c r="H13" s="168">
        <f>E13*G13</f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200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E6D8-78CE-42B0-A84B-F95D1039AA68}">
  <sheetPr>
    <tabColor theme="8" tint="-0.249977111117893"/>
    <pageSetUpPr fitToPage="1"/>
  </sheetPr>
  <dimension ref="A1:L27"/>
  <sheetViews>
    <sheetView showGridLines="0" view="pageBreakPreview" zoomScaleNormal="100" zoomScaleSheetLayoutView="100" workbookViewId="0">
      <selection activeCell="E20" sqref="E20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7.7109375" style="62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1" style="62" bestFit="1" customWidth="1"/>
    <col min="9" max="9" width="13.5703125" style="62" customWidth="1"/>
    <col min="10" max="10" width="12.28515625" style="82" customWidth="1"/>
    <col min="11" max="21" width="12.7109375" style="62" customWidth="1"/>
    <col min="22" max="16384" width="9.28515625" style="62"/>
  </cols>
  <sheetData>
    <row r="1" spans="1:12" ht="49.15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2" s="73" customFormat="1" ht="18" customHeight="1" x14ac:dyDescent="0.2">
      <c r="A3" s="61" t="s">
        <v>207</v>
      </c>
      <c r="C3" s="64" t="s">
        <v>149</v>
      </c>
      <c r="E3" s="83"/>
      <c r="F3" s="143"/>
      <c r="I3" s="69" t="s">
        <v>121</v>
      </c>
      <c r="J3" s="58">
        <f ca="1">TODAY()</f>
        <v>46308</v>
      </c>
    </row>
    <row r="4" spans="1:12" ht="15" customHeight="1" x14ac:dyDescent="0.25">
      <c r="H4" s="72"/>
      <c r="I4" s="70"/>
    </row>
    <row r="5" spans="1:12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177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2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</row>
    <row r="7" spans="1:12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261"/>
      <c r="F7" s="166" t="s">
        <v>127</v>
      </c>
      <c r="G7" s="180">
        <v>84</v>
      </c>
      <c r="H7" s="168">
        <f>E7*G7</f>
        <v>0</v>
      </c>
      <c r="I7" s="168">
        <f>H7*K!$G$20</f>
        <v>0</v>
      </c>
      <c r="J7" s="178" t="e">
        <f>I7/$I$21</f>
        <v>#DIV/0!</v>
      </c>
      <c r="K7" s="182"/>
    </row>
    <row r="8" spans="1:12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261"/>
      <c r="F8" s="166" t="s">
        <v>127</v>
      </c>
      <c r="G8" s="180">
        <v>126</v>
      </c>
      <c r="H8" s="168">
        <f>E8*G8</f>
        <v>0</v>
      </c>
      <c r="I8" s="168">
        <f>H8*K!$G$20</f>
        <v>0</v>
      </c>
      <c r="J8" s="179" t="e">
        <f>I8/$I$21</f>
        <v>#DIV/0!</v>
      </c>
      <c r="L8" s="75"/>
    </row>
    <row r="9" spans="1:12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261"/>
      <c r="F9" s="166" t="s">
        <v>127</v>
      </c>
      <c r="G9" s="180">
        <v>264.59999999999997</v>
      </c>
      <c r="H9" s="168">
        <f>E9*G9</f>
        <v>0</v>
      </c>
      <c r="I9" s="168">
        <f>H9*K!$G$20</f>
        <v>0</v>
      </c>
      <c r="J9" s="179" t="e">
        <f>I9/$I$21</f>
        <v>#DIV/0!</v>
      </c>
    </row>
    <row r="10" spans="1:12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2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</row>
    <row r="12" spans="1:12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261"/>
      <c r="F12" s="166" t="s">
        <v>127</v>
      </c>
      <c r="G12" s="180">
        <v>882.6743100000001</v>
      </c>
      <c r="H12" s="168">
        <f>E12*G12</f>
        <v>0</v>
      </c>
      <c r="I12" s="168">
        <f>H12*K!$G$20</f>
        <v>0</v>
      </c>
      <c r="J12" s="178" t="e">
        <f>I12/$I$21</f>
        <v>#DIV/0!</v>
      </c>
    </row>
    <row r="13" spans="1:12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261"/>
      <c r="F13" s="166" t="s">
        <v>127</v>
      </c>
      <c r="G13" s="180">
        <v>882.6743100000001</v>
      </c>
      <c r="H13" s="168">
        <f>E13*G13</f>
        <v>0</v>
      </c>
      <c r="I13" s="168">
        <f>H13*K!$G$20</f>
        <v>0</v>
      </c>
      <c r="J13" s="179" t="e">
        <f>I13/$I$21</f>
        <v>#DIV/0!</v>
      </c>
    </row>
    <row r="14" spans="1:12" ht="6" customHeight="1" x14ac:dyDescent="0.25">
      <c r="A14" s="112"/>
      <c r="B14" s="112"/>
      <c r="C14" s="112"/>
      <c r="D14" s="113"/>
      <c r="E14" s="114"/>
      <c r="F14" s="144"/>
      <c r="G14" s="116"/>
      <c r="H14" s="115"/>
      <c r="I14" s="115"/>
      <c r="J14" s="150"/>
    </row>
    <row r="15" spans="1:12" s="73" customFormat="1" ht="18" customHeight="1" x14ac:dyDescent="0.2">
      <c r="A15" s="139">
        <v>3</v>
      </c>
      <c r="B15" s="140" t="s">
        <v>135</v>
      </c>
      <c r="C15" s="140"/>
      <c r="D15" s="140"/>
      <c r="E15" s="141"/>
      <c r="F15" s="139"/>
      <c r="G15" s="140"/>
      <c r="H15" s="140"/>
      <c r="I15" s="142">
        <f>SUM(I16:I19)</f>
        <v>0</v>
      </c>
      <c r="J15" s="151" t="e">
        <f>SUM(J18:J19)</f>
        <v>#DIV/0!</v>
      </c>
    </row>
    <row r="16" spans="1:12" ht="5.0999999999999996" customHeight="1" x14ac:dyDescent="0.25">
      <c r="A16" s="120"/>
      <c r="B16" s="120"/>
      <c r="C16" s="121"/>
      <c r="D16" s="123"/>
      <c r="E16" s="117"/>
      <c r="F16" s="111"/>
      <c r="G16" s="118"/>
      <c r="H16" s="111"/>
      <c r="I16" s="111"/>
      <c r="J16" s="149"/>
    </row>
    <row r="17" spans="1:11" s="73" customFormat="1" ht="18" customHeight="1" x14ac:dyDescent="0.2">
      <c r="A17" s="107" t="s">
        <v>58</v>
      </c>
      <c r="B17" s="108" t="s">
        <v>184</v>
      </c>
      <c r="C17" s="108"/>
      <c r="D17" s="108"/>
      <c r="E17" s="109"/>
      <c r="F17" s="107"/>
      <c r="G17" s="108"/>
      <c r="H17" s="108"/>
      <c r="I17" s="110"/>
      <c r="J17" s="129"/>
    </row>
    <row r="18" spans="1:11" s="74" customFormat="1" ht="29.65" customHeight="1" x14ac:dyDescent="0.2">
      <c r="A18" s="164"/>
      <c r="B18" s="170" t="s">
        <v>138</v>
      </c>
      <c r="C18" s="174" t="s">
        <v>137</v>
      </c>
      <c r="D18" s="171" t="s">
        <v>136</v>
      </c>
      <c r="E18" s="172">
        <v>0</v>
      </c>
      <c r="F18" s="166" t="s">
        <v>139</v>
      </c>
      <c r="G18" s="173">
        <v>0</v>
      </c>
      <c r="H18" s="168">
        <f>E18*G18</f>
        <v>0</v>
      </c>
      <c r="I18" s="168">
        <f>H18*K!$G$22</f>
        <v>0</v>
      </c>
      <c r="J18" s="178" t="e">
        <f>I18/$I$21</f>
        <v>#DIV/0!</v>
      </c>
    </row>
    <row r="19" spans="1:11" s="74" customFormat="1" ht="29.65" customHeight="1" x14ac:dyDescent="0.2">
      <c r="A19" s="164"/>
      <c r="B19" s="170" t="s">
        <v>185</v>
      </c>
      <c r="C19" s="174" t="s">
        <v>141</v>
      </c>
      <c r="D19" s="171" t="s">
        <v>140</v>
      </c>
      <c r="E19" s="172">
        <v>0</v>
      </c>
      <c r="F19" s="166" t="s">
        <v>200</v>
      </c>
      <c r="G19" s="173">
        <v>0</v>
      </c>
      <c r="H19" s="168">
        <f>E19*G19</f>
        <v>0</v>
      </c>
      <c r="I19" s="168">
        <f>H19*K!$G$22</f>
        <v>0</v>
      </c>
      <c r="J19" s="178" t="e">
        <f>I19/$I$21</f>
        <v>#DIV/0!</v>
      </c>
    </row>
    <row r="20" spans="1:11" ht="6" customHeight="1" x14ac:dyDescent="0.25">
      <c r="A20" s="102"/>
      <c r="B20" s="112"/>
      <c r="C20" s="112"/>
      <c r="D20" s="124"/>
      <c r="E20" s="125"/>
      <c r="F20" s="144"/>
      <c r="G20" s="115"/>
      <c r="H20" s="115"/>
      <c r="I20" s="126"/>
      <c r="J20" s="152"/>
    </row>
    <row r="21" spans="1:11" ht="18" customHeight="1" x14ac:dyDescent="0.25">
      <c r="A21" s="292" t="s">
        <v>186</v>
      </c>
      <c r="B21" s="292"/>
      <c r="C21" s="292"/>
      <c r="D21" s="292"/>
      <c r="E21" s="127"/>
      <c r="F21" s="145"/>
      <c r="G21" s="128"/>
      <c r="H21" s="127" t="s">
        <v>187</v>
      </c>
      <c r="I21" s="127">
        <f>I6+I15+I11</f>
        <v>0</v>
      </c>
      <c r="J21" s="153" t="e">
        <f>J15+J11+J6</f>
        <v>#DIV/0!</v>
      </c>
    </row>
    <row r="22" spans="1:11" ht="6" customHeight="1" x14ac:dyDescent="0.25">
      <c r="A22" s="77"/>
      <c r="B22" s="61"/>
      <c r="C22" s="78"/>
      <c r="D22" s="79"/>
      <c r="E22" s="84"/>
      <c r="F22" s="78"/>
      <c r="G22" s="76"/>
      <c r="H22" s="80"/>
      <c r="I22" s="71"/>
      <c r="J22" s="175"/>
    </row>
    <row r="23" spans="1:11" ht="20.100000000000001" customHeight="1" x14ac:dyDescent="0.25">
      <c r="A23" s="103" t="s">
        <v>188</v>
      </c>
      <c r="B23" s="104"/>
      <c r="C23" s="104"/>
      <c r="D23" s="104"/>
      <c r="E23" s="105"/>
      <c r="F23" s="146"/>
      <c r="G23" s="104"/>
      <c r="H23" s="104"/>
      <c r="I23" s="104"/>
      <c r="J23" s="105"/>
    </row>
    <row r="24" spans="1:11" ht="24" customHeight="1" x14ac:dyDescent="0.25">
      <c r="A24" s="106" t="s">
        <v>189</v>
      </c>
      <c r="B24" s="290" t="s">
        <v>151</v>
      </c>
      <c r="C24" s="290"/>
      <c r="D24" s="290"/>
      <c r="E24" s="290"/>
      <c r="F24" s="290"/>
      <c r="G24" s="290"/>
      <c r="H24" s="290"/>
      <c r="I24" s="290"/>
      <c r="J24" s="290"/>
    </row>
    <row r="25" spans="1:11" ht="13.15" customHeight="1" x14ac:dyDescent="0.25">
      <c r="A25" s="106" t="s">
        <v>190</v>
      </c>
      <c r="B25" s="290" t="s">
        <v>191</v>
      </c>
      <c r="C25" s="290"/>
      <c r="D25" s="290"/>
      <c r="E25" s="290"/>
      <c r="F25" s="290"/>
      <c r="G25" s="290"/>
      <c r="H25" s="290"/>
      <c r="I25" s="290"/>
      <c r="J25" s="290"/>
    </row>
    <row r="26" spans="1:11" ht="13.15" customHeight="1" x14ac:dyDescent="0.25">
      <c r="A26" s="106" t="s">
        <v>192</v>
      </c>
      <c r="B26" s="290" t="s">
        <v>193</v>
      </c>
      <c r="C26" s="290"/>
      <c r="D26" s="290"/>
      <c r="E26" s="290"/>
      <c r="F26" s="290"/>
      <c r="G26" s="290"/>
      <c r="H26" s="290"/>
      <c r="I26" s="290"/>
      <c r="J26" s="290"/>
    </row>
    <row r="27" spans="1:11" x14ac:dyDescent="0.25">
      <c r="F27" s="147"/>
      <c r="K27"/>
    </row>
  </sheetData>
  <mergeCells count="6">
    <mergeCell ref="A1:J1"/>
    <mergeCell ref="B26:J26"/>
    <mergeCell ref="E5:F5"/>
    <mergeCell ref="A21:D21"/>
    <mergeCell ref="B24:J24"/>
    <mergeCell ref="B25:J2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F80B-10AF-433A-9B53-BD8D9A5BB46F}">
  <sheetPr>
    <tabColor theme="8" tint="-0.249977111117893"/>
    <pageSetUpPr fitToPage="1"/>
  </sheetPr>
  <dimension ref="A1:M29"/>
  <sheetViews>
    <sheetView showGridLines="0" view="pageBreakPreview" topLeftCell="A2" zoomScaleNormal="100" zoomScaleSheetLayoutView="100" workbookViewId="0">
      <selection activeCell="E9" sqref="E9"/>
    </sheetView>
  </sheetViews>
  <sheetFormatPr defaultColWidth="9.28515625" defaultRowHeight="15.75" x14ac:dyDescent="0.25"/>
  <cols>
    <col min="1" max="1" width="5" style="62" customWidth="1"/>
    <col min="2" max="2" width="9" style="62" customWidth="1"/>
    <col min="3" max="3" width="13.85546875" style="62" bestFit="1" customWidth="1"/>
    <col min="4" max="4" width="37.7109375" style="62" bestFit="1" customWidth="1"/>
    <col min="5" max="5" width="8.7109375" style="82" bestFit="1" customWidth="1"/>
    <col min="6" max="6" width="8.28515625" style="85" bestFit="1" customWidth="1"/>
    <col min="7" max="7" width="12.28515625" style="62" customWidth="1"/>
    <col min="8" max="8" width="13.7109375" style="62" bestFit="1" customWidth="1"/>
    <col min="9" max="9" width="19.140625" style="62" bestFit="1" customWidth="1"/>
    <col min="10" max="10" width="14.28515625" style="82" customWidth="1"/>
    <col min="11" max="11" width="12.7109375" style="62" customWidth="1"/>
    <col min="12" max="12" width="13.28515625" style="62" bestFit="1" customWidth="1"/>
    <col min="13" max="21" width="12.7109375" style="62" customWidth="1"/>
    <col min="22" max="16384" width="9.28515625" style="62"/>
  </cols>
  <sheetData>
    <row r="1" spans="1:13" ht="45.6" customHeight="1" x14ac:dyDescent="0.25">
      <c r="A1" s="289" t="str">
        <f>Capa!A19</f>
        <v>Contratação de empresa especializada para apoio à Escola de Projetos no gerenciamento, fiscalização e aprovação de projetos de Sistemas de Abastecimento de Água (SAA) e Sistemas de Esgotamento Sanitário (SES) nos municípios das Circunscrições Hidrográficas dos rios Piranga (DO1), Piracicaba (DO2), Santo Antônio (DO3) e Manhuaçu (DO6), contemplados pelo PROTRATAR Projetos de 2024 e 2025</v>
      </c>
      <c r="B1" s="289"/>
      <c r="C1" s="289"/>
      <c r="D1" s="289"/>
      <c r="E1" s="289"/>
      <c r="F1" s="289"/>
      <c r="G1" s="289"/>
      <c r="H1" s="289"/>
      <c r="I1" s="289"/>
      <c r="J1" s="289"/>
    </row>
    <row r="3" spans="1:13" s="73" customFormat="1" ht="18" customHeight="1" x14ac:dyDescent="0.2">
      <c r="A3" s="61" t="s">
        <v>208</v>
      </c>
      <c r="C3" s="64" t="s">
        <v>209</v>
      </c>
      <c r="E3" s="83"/>
      <c r="F3" s="143"/>
      <c r="I3" s="69" t="s">
        <v>121</v>
      </c>
      <c r="J3" s="239">
        <f ca="1">TODAY()</f>
        <v>46308</v>
      </c>
    </row>
    <row r="4" spans="1:13" ht="15" customHeight="1" x14ac:dyDescent="0.25">
      <c r="H4" s="72"/>
      <c r="I4" s="70"/>
    </row>
    <row r="5" spans="1:13" s="85" customFormat="1" ht="47.65" customHeight="1" x14ac:dyDescent="0.25">
      <c r="A5" s="130" t="s">
        <v>174</v>
      </c>
      <c r="B5" s="130" t="s">
        <v>9</v>
      </c>
      <c r="C5" s="130" t="s">
        <v>175</v>
      </c>
      <c r="D5" s="131" t="s">
        <v>176</v>
      </c>
      <c r="E5" s="291" t="s">
        <v>197</v>
      </c>
      <c r="F5" s="291"/>
      <c r="G5" s="133" t="s">
        <v>178</v>
      </c>
      <c r="H5" s="132" t="s">
        <v>179</v>
      </c>
      <c r="I5" s="132" t="s">
        <v>180</v>
      </c>
      <c r="J5" s="132" t="s">
        <v>181</v>
      </c>
    </row>
    <row r="6" spans="1:13" s="73" customFormat="1" ht="18" customHeight="1" x14ac:dyDescent="0.2">
      <c r="A6" s="134">
        <v>1</v>
      </c>
      <c r="B6" s="135" t="s">
        <v>182</v>
      </c>
      <c r="C6" s="135"/>
      <c r="D6" s="135"/>
      <c r="E6" s="136"/>
      <c r="F6" s="134"/>
      <c r="G6" s="135"/>
      <c r="H6" s="137">
        <f>SUM(H7:H9)</f>
        <v>0</v>
      </c>
      <c r="I6" s="137">
        <f>SUM(I7:I9)</f>
        <v>0</v>
      </c>
      <c r="J6" s="138" t="e">
        <f>SUM(J7:J9)</f>
        <v>#DIV/0!</v>
      </c>
      <c r="M6" s="70"/>
    </row>
    <row r="7" spans="1:13" s="74" customFormat="1" ht="16.149999999999999" customHeight="1" x14ac:dyDescent="0.2">
      <c r="A7" s="164"/>
      <c r="B7" s="165" t="s">
        <v>126</v>
      </c>
      <c r="C7" s="166" t="s">
        <v>122</v>
      </c>
      <c r="D7" s="167" t="s">
        <v>125</v>
      </c>
      <c r="E7" s="168">
        <f>'Planejamento (PT)'!E7</f>
        <v>0</v>
      </c>
      <c r="F7" s="166" t="s">
        <v>127</v>
      </c>
      <c r="G7" s="197">
        <f>SUM('Planejamento (PT)'!G7,'P1'!G7,'P2'!G7,'P3'!G7,'P4'!G7,'P5'!G7,'P6'!G7,'P7'!G7,'P8'!G7,)</f>
        <v>1766.3493739999999</v>
      </c>
      <c r="H7" s="168">
        <f>E7*G7</f>
        <v>0</v>
      </c>
      <c r="I7" s="168">
        <f>H7*K!$G$20</f>
        <v>0</v>
      </c>
      <c r="J7" s="178" t="e">
        <f>I7/$I$22</f>
        <v>#DIV/0!</v>
      </c>
      <c r="K7" s="182"/>
    </row>
    <row r="8" spans="1:13" s="74" customFormat="1" ht="16.149999999999999" customHeight="1" x14ac:dyDescent="0.2">
      <c r="A8" s="169"/>
      <c r="B8" s="187" t="s">
        <v>129</v>
      </c>
      <c r="C8" s="166" t="s">
        <v>122</v>
      </c>
      <c r="D8" s="167" t="s">
        <v>128</v>
      </c>
      <c r="E8" s="168">
        <f>'P3'!E8</f>
        <v>0</v>
      </c>
      <c r="F8" s="166" t="s">
        <v>127</v>
      </c>
      <c r="G8" s="197">
        <f>SUM('Planejamento (PT)'!G8,'P1'!G8,'P2'!G8,'P3'!G8,'P4'!G8,'P5'!G8,'P6'!G8,'P7'!G8,'P8'!G8,)</f>
        <v>2238.20982</v>
      </c>
      <c r="H8" s="168">
        <f>E8*G8</f>
        <v>0</v>
      </c>
      <c r="I8" s="168">
        <f>H8*K!$G$20</f>
        <v>0</v>
      </c>
      <c r="J8" s="178" t="e">
        <f>I8/$I$22</f>
        <v>#DIV/0!</v>
      </c>
      <c r="L8" s="75"/>
    </row>
    <row r="9" spans="1:13" s="74" customFormat="1" ht="16.149999999999999" customHeight="1" x14ac:dyDescent="0.2">
      <c r="A9" s="169"/>
      <c r="B9" s="165" t="s">
        <v>131</v>
      </c>
      <c r="C9" s="165" t="s">
        <v>122</v>
      </c>
      <c r="D9" s="167" t="s">
        <v>130</v>
      </c>
      <c r="E9" s="168">
        <f>'Planejamento (PT)'!E9</f>
        <v>0</v>
      </c>
      <c r="F9" s="166" t="s">
        <v>127</v>
      </c>
      <c r="G9" s="197">
        <f>SUM('Planejamento (PT)'!G9,'P1'!G9,'P2'!G9,'P3'!G9,'P4'!G9,'P5'!G9,'P6'!G9,'P7'!G9,'P8'!G9,)</f>
        <v>2061.8749999999995</v>
      </c>
      <c r="H9" s="168">
        <f>E9*G9</f>
        <v>0</v>
      </c>
      <c r="I9" s="168">
        <f>TRUNC((H9*K!$G$20),2)</f>
        <v>0</v>
      </c>
      <c r="J9" s="178" t="e">
        <f>I9/$I$22</f>
        <v>#DIV/0!</v>
      </c>
    </row>
    <row r="10" spans="1:13" ht="5.0999999999999996" customHeight="1" x14ac:dyDescent="0.25">
      <c r="A10" s="119"/>
      <c r="B10" s="120"/>
      <c r="C10" s="121"/>
      <c r="D10" s="122"/>
      <c r="E10" s="117"/>
      <c r="F10" s="111"/>
      <c r="G10" s="118"/>
      <c r="H10" s="111"/>
      <c r="I10" s="111"/>
      <c r="J10" s="149"/>
    </row>
    <row r="11" spans="1:13" s="73" customFormat="1" ht="18" customHeight="1" x14ac:dyDescent="0.2">
      <c r="A11" s="134">
        <v>2</v>
      </c>
      <c r="B11" s="135" t="s">
        <v>183</v>
      </c>
      <c r="C11" s="135"/>
      <c r="D11" s="135"/>
      <c r="E11" s="136"/>
      <c r="F11" s="134"/>
      <c r="G11" s="135"/>
      <c r="H11" s="137">
        <f>SUM(H12:H13)</f>
        <v>0</v>
      </c>
      <c r="I11" s="137">
        <f>SUM(I12:I13)</f>
        <v>0</v>
      </c>
      <c r="J11" s="138" t="e">
        <f>SUM(J12:J13)</f>
        <v>#DIV/0!</v>
      </c>
      <c r="K11" s="70"/>
    </row>
    <row r="12" spans="1:13" s="74" customFormat="1" ht="16.149999999999999" customHeight="1" x14ac:dyDescent="0.2">
      <c r="A12" s="164"/>
      <c r="B12" s="165" t="s">
        <v>133</v>
      </c>
      <c r="C12" s="166" t="s">
        <v>122</v>
      </c>
      <c r="D12" s="167" t="s">
        <v>132</v>
      </c>
      <c r="E12" s="168">
        <f>'P8'!E12</f>
        <v>0</v>
      </c>
      <c r="F12" s="166" t="s">
        <v>127</v>
      </c>
      <c r="G12" s="197">
        <f>SUM('Planejamento (PT)'!G12,'P1'!G12,'P2'!G12,'P3'!G12,'P4'!G12,'P5'!G12,'P6'!G12,'P7'!G12,'P8'!G12,)</f>
        <v>882.6743100000001</v>
      </c>
      <c r="H12" s="168">
        <f>E12*G12</f>
        <v>0</v>
      </c>
      <c r="I12" s="168">
        <f>H12*K!$G$20</f>
        <v>0</v>
      </c>
      <c r="J12" s="178" t="e">
        <f>I12/$I$22</f>
        <v>#DIV/0!</v>
      </c>
    </row>
    <row r="13" spans="1:13" s="74" customFormat="1" ht="16.149999999999999" customHeight="1" x14ac:dyDescent="0.2">
      <c r="A13" s="169"/>
      <c r="B13" s="165" t="s">
        <v>133</v>
      </c>
      <c r="C13" s="166" t="s">
        <v>122</v>
      </c>
      <c r="D13" s="167" t="s">
        <v>134</v>
      </c>
      <c r="E13" s="168">
        <f>'P8'!E13</f>
        <v>0</v>
      </c>
      <c r="F13" s="166" t="s">
        <v>127</v>
      </c>
      <c r="G13" s="197">
        <f>SUM('Planejamento (PT)'!G13,'P1'!G13,'P2'!G13,'P3'!G13,'P4'!G13,'P5'!G13,'P6'!G13,'P7'!G13,'P8'!G13,)</f>
        <v>882.6743100000001</v>
      </c>
      <c r="H13" s="168">
        <f>E13*G13</f>
        <v>0</v>
      </c>
      <c r="I13" s="168">
        <f>H13*K!$G$20</f>
        <v>0</v>
      </c>
      <c r="J13" s="179" t="e">
        <f>I13/$I$22</f>
        <v>#DIV/0!</v>
      </c>
    </row>
    <row r="14" spans="1:13" s="74" customFormat="1" ht="16.149999999999999" hidden="1" customHeight="1" x14ac:dyDescent="0.2">
      <c r="A14" s="169"/>
      <c r="B14" s="165" t="e">
        <f>#REF!</f>
        <v>#REF!</v>
      </c>
      <c r="C14" s="166" t="e">
        <f>#REF!</f>
        <v>#REF!</v>
      </c>
      <c r="D14" s="167" t="e">
        <f>#REF!</f>
        <v>#REF!</v>
      </c>
      <c r="E14" s="168" t="e">
        <f>#REF!</f>
        <v>#REF!</v>
      </c>
      <c r="F14" s="166" t="s">
        <v>127</v>
      </c>
      <c r="G14" s="197">
        <v>0</v>
      </c>
      <c r="H14" s="168" t="e">
        <f>E14*G14</f>
        <v>#REF!</v>
      </c>
      <c r="I14" s="168" t="e">
        <f>H14*K!$G$20</f>
        <v>#REF!</v>
      </c>
      <c r="J14" s="179" t="e">
        <f>I14/$I$22</f>
        <v>#REF!</v>
      </c>
    </row>
    <row r="15" spans="1:13" s="74" customFormat="1" ht="16.149999999999999" hidden="1" customHeight="1" x14ac:dyDescent="0.2">
      <c r="A15" s="169"/>
      <c r="B15" s="165" t="e">
        <f>#REF!</f>
        <v>#REF!</v>
      </c>
      <c r="C15" s="166" t="e">
        <f>#REF!</f>
        <v>#REF!</v>
      </c>
      <c r="D15" s="167" t="e">
        <f>#REF!</f>
        <v>#REF!</v>
      </c>
      <c r="E15" s="168" t="e">
        <f>#REF!</f>
        <v>#REF!</v>
      </c>
      <c r="F15" s="166" t="s">
        <v>127</v>
      </c>
      <c r="G15" s="197">
        <v>0</v>
      </c>
      <c r="H15" s="168" t="e">
        <f>E15*G15</f>
        <v>#REF!</v>
      </c>
      <c r="I15" s="168" t="e">
        <f>H15*K!$G$20</f>
        <v>#REF!</v>
      </c>
      <c r="J15" s="179" t="e">
        <f>I15/$I$22</f>
        <v>#REF!</v>
      </c>
      <c r="L15" s="75"/>
    </row>
    <row r="16" spans="1:13" s="73" customFormat="1" ht="18" customHeight="1" x14ac:dyDescent="0.2">
      <c r="A16" s="139">
        <v>3</v>
      </c>
      <c r="B16" s="140" t="s">
        <v>135</v>
      </c>
      <c r="C16" s="140"/>
      <c r="D16" s="140"/>
      <c r="E16" s="141"/>
      <c r="F16" s="139"/>
      <c r="G16" s="140"/>
      <c r="H16" s="140"/>
      <c r="I16" s="142">
        <f>SUM(I17:I20)</f>
        <v>0</v>
      </c>
      <c r="J16" s="151" t="e">
        <f>SUM(J19:J20)</f>
        <v>#DIV/0!</v>
      </c>
    </row>
    <row r="17" spans="1:13" ht="5.0999999999999996" customHeight="1" x14ac:dyDescent="0.25">
      <c r="A17" s="120"/>
      <c r="B17" s="120"/>
      <c r="C17" s="121"/>
      <c r="D17" s="123"/>
      <c r="E17" s="117"/>
      <c r="F17" s="111"/>
      <c r="G17" s="118"/>
      <c r="H17" s="111"/>
      <c r="I17" s="111"/>
      <c r="J17" s="149"/>
    </row>
    <row r="18" spans="1:13" s="73" customFormat="1" ht="18" customHeight="1" x14ac:dyDescent="0.2">
      <c r="A18" s="107" t="s">
        <v>58</v>
      </c>
      <c r="B18" s="108" t="s">
        <v>184</v>
      </c>
      <c r="C18" s="108"/>
      <c r="D18" s="108"/>
      <c r="E18" s="109"/>
      <c r="F18" s="107"/>
      <c r="G18" s="108"/>
      <c r="H18" s="108"/>
      <c r="I18" s="110"/>
      <c r="J18" s="129"/>
    </row>
    <row r="19" spans="1:13" s="74" customFormat="1" ht="29.65" customHeight="1" x14ac:dyDescent="0.2">
      <c r="A19" s="164"/>
      <c r="B19" s="170" t="s">
        <v>138</v>
      </c>
      <c r="C19" s="174" t="s">
        <v>137</v>
      </c>
      <c r="D19" s="171" t="s">
        <v>136</v>
      </c>
      <c r="E19" s="172">
        <f>'P3'!E18</f>
        <v>0</v>
      </c>
      <c r="F19" s="166" t="s">
        <v>139</v>
      </c>
      <c r="G19" s="198">
        <f>SUM('Planejamento (PT)'!G19,'P1'!G18,'P2'!G18,'P3'!G18,'P4'!G18,'P5'!G18,'P6'!G18,'P7'!G18,'P8'!G18,)</f>
        <v>15669.359999999999</v>
      </c>
      <c r="H19" s="168">
        <f>E19*G19</f>
        <v>0</v>
      </c>
      <c r="I19" s="168">
        <f>H19*K!$G$22</f>
        <v>0</v>
      </c>
      <c r="J19" s="178" t="e">
        <f>I19/$I$22</f>
        <v>#DIV/0!</v>
      </c>
      <c r="L19" s="213"/>
      <c r="M19" s="168"/>
    </row>
    <row r="20" spans="1:13" s="74" customFormat="1" ht="29.65" customHeight="1" x14ac:dyDescent="0.2">
      <c r="A20" s="164"/>
      <c r="B20" s="170" t="s">
        <v>185</v>
      </c>
      <c r="C20" s="174" t="s">
        <v>141</v>
      </c>
      <c r="D20" s="171" t="s">
        <v>140</v>
      </c>
      <c r="E20" s="172">
        <f>'P3'!E19</f>
        <v>0</v>
      </c>
      <c r="F20" s="166" t="s">
        <v>200</v>
      </c>
      <c r="G20" s="198">
        <f>SUM('Planejamento (PT)'!G20,'P1'!G19,'P2'!G19,'P3'!G19,'P4'!G19,'P5'!G19,'P6'!G19,'P7'!G19,'P8'!G19,)</f>
        <v>52</v>
      </c>
      <c r="H20" s="168">
        <f>E20*G20</f>
        <v>0</v>
      </c>
      <c r="I20" s="168">
        <f>H20*K!$G$22</f>
        <v>0</v>
      </c>
      <c r="J20" s="178" t="e">
        <f>I20/$I$22</f>
        <v>#DIV/0!</v>
      </c>
    </row>
    <row r="21" spans="1:13" ht="6" customHeight="1" x14ac:dyDescent="0.25">
      <c r="A21" s="102"/>
      <c r="B21" s="112"/>
      <c r="C21" s="112"/>
      <c r="D21" s="124"/>
      <c r="E21" s="125"/>
      <c r="F21" s="144"/>
      <c r="G21" s="115"/>
      <c r="H21" s="115"/>
      <c r="I21" s="126"/>
      <c r="J21" s="152"/>
    </row>
    <row r="22" spans="1:13" ht="18" customHeight="1" x14ac:dyDescent="0.25">
      <c r="A22" s="292" t="s">
        <v>186</v>
      </c>
      <c r="B22" s="292"/>
      <c r="C22" s="292"/>
      <c r="D22" s="292"/>
      <c r="E22" s="127"/>
      <c r="F22" s="145"/>
      <c r="G22" s="128"/>
      <c r="H22" s="127" t="s">
        <v>187</v>
      </c>
      <c r="I22" s="127">
        <f>(I6+I16+I11)</f>
        <v>0</v>
      </c>
      <c r="J22" s="153" t="e">
        <f>J16+J11+J6</f>
        <v>#DIV/0!</v>
      </c>
    </row>
    <row r="23" spans="1:13" x14ac:dyDescent="0.25">
      <c r="A23" s="77"/>
      <c r="B23" s="61"/>
      <c r="C23" s="78"/>
      <c r="D23" s="79"/>
      <c r="E23" s="84"/>
      <c r="F23" s="78"/>
      <c r="G23" s="76"/>
      <c r="H23" s="80"/>
      <c r="J23" s="175"/>
    </row>
    <row r="24" spans="1:13" ht="20.100000000000001" customHeight="1" x14ac:dyDescent="0.25">
      <c r="A24" s="103" t="s">
        <v>188</v>
      </c>
      <c r="B24" s="104"/>
      <c r="C24" s="104"/>
      <c r="D24" s="104"/>
      <c r="E24" s="105"/>
      <c r="F24" s="146"/>
      <c r="G24" s="104"/>
      <c r="H24" s="104"/>
      <c r="J24" s="105"/>
    </row>
    <row r="25" spans="1:13" ht="24" customHeight="1" x14ac:dyDescent="0.25">
      <c r="A25" s="106" t="s">
        <v>189</v>
      </c>
      <c r="B25" s="290" t="s">
        <v>151</v>
      </c>
      <c r="C25" s="290"/>
      <c r="D25" s="290"/>
      <c r="E25" s="290"/>
      <c r="F25" s="290"/>
      <c r="G25" s="290"/>
      <c r="H25" s="290"/>
      <c r="I25" s="290"/>
      <c r="J25" s="290"/>
    </row>
    <row r="26" spans="1:13" ht="13.15" customHeight="1" x14ac:dyDescent="0.25">
      <c r="A26" s="106" t="s">
        <v>190</v>
      </c>
      <c r="B26" s="290" t="s">
        <v>191</v>
      </c>
      <c r="C26" s="290"/>
      <c r="D26" s="290"/>
      <c r="E26" s="290"/>
      <c r="F26" s="290"/>
      <c r="G26" s="290"/>
      <c r="H26" s="290"/>
      <c r="I26" s="290"/>
      <c r="J26" s="290"/>
    </row>
    <row r="27" spans="1:13" ht="13.15" customHeight="1" x14ac:dyDescent="0.25">
      <c r="A27" s="106" t="s">
        <v>192</v>
      </c>
      <c r="B27" s="290" t="s">
        <v>193</v>
      </c>
      <c r="C27" s="290"/>
      <c r="D27" s="290"/>
      <c r="E27" s="290"/>
      <c r="F27" s="290"/>
      <c r="G27" s="290"/>
      <c r="H27" s="290"/>
      <c r="I27" s="290"/>
      <c r="J27" s="290"/>
    </row>
    <row r="28" spans="1:13" x14ac:dyDescent="0.25">
      <c r="I28" s="71"/>
    </row>
    <row r="29" spans="1:13" x14ac:dyDescent="0.25">
      <c r="I29" s="242"/>
    </row>
  </sheetData>
  <mergeCells count="6">
    <mergeCell ref="A1:J1"/>
    <mergeCell ref="B27:J27"/>
    <mergeCell ref="E5:F5"/>
    <mergeCell ref="A22:D22"/>
    <mergeCell ref="B25:J25"/>
    <mergeCell ref="B26:J26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3A1E-749B-4F74-ABBC-6668CA99D9C2}">
  <sheetPr>
    <tabColor theme="8" tint="-0.249977111117893"/>
    <pageSetUpPr fitToPage="1"/>
  </sheetPr>
  <dimension ref="A1:S29"/>
  <sheetViews>
    <sheetView showGridLines="0" zoomScale="85" zoomScaleNormal="85" zoomScaleSheetLayoutView="100" workbookViewId="0">
      <pane xSplit="3" topLeftCell="H1" activePane="topRight" state="frozen"/>
      <selection activeCell="A4" sqref="A4"/>
      <selection pane="topRight" activeCell="L34" sqref="L34"/>
    </sheetView>
  </sheetViews>
  <sheetFormatPr defaultColWidth="9.28515625" defaultRowHeight="12.75" customHeight="1" x14ac:dyDescent="0.2"/>
  <cols>
    <col min="1" max="1" width="10.28515625" style="183" bestFit="1" customWidth="1"/>
    <col min="2" max="2" width="35.42578125" style="184" bestFit="1" customWidth="1"/>
    <col min="3" max="3" width="18" style="184" bestFit="1" customWidth="1"/>
    <col min="4" max="5" width="13.5703125" style="219" bestFit="1" customWidth="1"/>
    <col min="6" max="6" width="14.5703125" style="219" bestFit="1" customWidth="1"/>
    <col min="7" max="7" width="14.7109375" style="219" bestFit="1" customWidth="1"/>
    <col min="8" max="8" width="15.7109375" style="219" bestFit="1" customWidth="1"/>
    <col min="9" max="9" width="14.7109375" style="219" bestFit="1" customWidth="1"/>
    <col min="10" max="11" width="16" style="219" bestFit="1" customWidth="1"/>
    <col min="12" max="12" width="17" style="219" bestFit="1" customWidth="1"/>
    <col min="13" max="15" width="16.140625" style="219" bestFit="1" customWidth="1"/>
    <col min="16" max="18" width="16" style="219" customWidth="1"/>
    <col min="20" max="20" width="14.140625" bestFit="1" customWidth="1"/>
  </cols>
  <sheetData>
    <row r="1" spans="1:19" ht="17.649999999999999" customHeight="1" thickBot="1" x14ac:dyDescent="0.25">
      <c r="A1" s="305" t="s">
        <v>216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7"/>
    </row>
    <row r="2" spans="1:19" ht="3.4" customHeight="1" thickBot="1" x14ac:dyDescent="0.25">
      <c r="A2" s="220"/>
      <c r="O2" s="221"/>
      <c r="P2" s="221"/>
      <c r="Q2" s="221"/>
      <c r="R2" s="221"/>
    </row>
    <row r="3" spans="1:19" ht="12.75" customHeight="1" x14ac:dyDescent="0.2">
      <c r="A3" s="298" t="s">
        <v>143</v>
      </c>
      <c r="B3" s="300" t="s">
        <v>217</v>
      </c>
      <c r="C3" s="300" t="s">
        <v>218</v>
      </c>
      <c r="D3" s="302" t="s">
        <v>219</v>
      </c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4"/>
      <c r="P3" s="253"/>
      <c r="Q3" s="253"/>
      <c r="R3" s="253"/>
    </row>
    <row r="4" spans="1:19" x14ac:dyDescent="0.2">
      <c r="A4" s="299"/>
      <c r="B4" s="301"/>
      <c r="C4" s="301"/>
      <c r="D4" s="227">
        <v>1</v>
      </c>
      <c r="E4" s="227">
        <v>2</v>
      </c>
      <c r="F4" s="227">
        <v>3</v>
      </c>
      <c r="G4" s="227">
        <v>4</v>
      </c>
      <c r="H4" s="227">
        <v>5</v>
      </c>
      <c r="I4" s="227">
        <v>6</v>
      </c>
      <c r="J4" s="227">
        <v>7</v>
      </c>
      <c r="K4" s="227">
        <v>8</v>
      </c>
      <c r="L4" s="227">
        <v>9</v>
      </c>
      <c r="M4" s="227">
        <v>10</v>
      </c>
      <c r="N4" s="227">
        <v>11</v>
      </c>
      <c r="O4" s="228">
        <v>12</v>
      </c>
      <c r="P4" s="228">
        <v>13</v>
      </c>
      <c r="Q4" s="228">
        <v>14</v>
      </c>
      <c r="R4" s="228">
        <v>15</v>
      </c>
    </row>
    <row r="5" spans="1:19" ht="12.75" customHeight="1" x14ac:dyDescent="0.2">
      <c r="A5" s="295">
        <v>1</v>
      </c>
      <c r="B5" s="293" t="s">
        <v>220</v>
      </c>
      <c r="C5" s="229" t="e">
        <f>'R$ Produto (Total)'!D9</f>
        <v>#DIV/0!</v>
      </c>
      <c r="D5" s="235">
        <v>1</v>
      </c>
      <c r="E5" s="230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</row>
    <row r="6" spans="1:19" x14ac:dyDescent="0.2">
      <c r="A6" s="296"/>
      <c r="B6" s="294"/>
      <c r="C6" s="232" t="e">
        <f>C5*'R$ Produto (Total)'!E20</f>
        <v>#DIV/0!</v>
      </c>
      <c r="D6" s="236" t="e">
        <f>D5*C6</f>
        <v>#DIV/0!</v>
      </c>
      <c r="E6" s="233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</row>
    <row r="7" spans="1:19" ht="12.75" hidden="1" customHeight="1" x14ac:dyDescent="0.2">
      <c r="A7" s="295">
        <v>2</v>
      </c>
      <c r="B7" s="293" t="s">
        <v>221</v>
      </c>
      <c r="C7" s="229">
        <f>'R$ Produto (Total)'!D10</f>
        <v>0</v>
      </c>
      <c r="D7" s="238">
        <f t="shared" ref="D7:O7" si="0">$S$7</f>
        <v>6.6666669999999997E-2</v>
      </c>
      <c r="E7" s="238">
        <f t="shared" si="0"/>
        <v>6.6666669999999997E-2</v>
      </c>
      <c r="F7" s="238">
        <f t="shared" si="0"/>
        <v>6.6666669999999997E-2</v>
      </c>
      <c r="G7" s="238">
        <f t="shared" si="0"/>
        <v>6.6666669999999997E-2</v>
      </c>
      <c r="H7" s="238">
        <f t="shared" si="0"/>
        <v>6.6666669999999997E-2</v>
      </c>
      <c r="I7" s="238">
        <f t="shared" si="0"/>
        <v>6.6666669999999997E-2</v>
      </c>
      <c r="J7" s="238">
        <f t="shared" si="0"/>
        <v>6.6666669999999997E-2</v>
      </c>
      <c r="K7" s="238">
        <f t="shared" si="0"/>
        <v>6.6666669999999997E-2</v>
      </c>
      <c r="L7" s="238">
        <f t="shared" si="0"/>
        <v>6.6666669999999997E-2</v>
      </c>
      <c r="M7" s="238">
        <f t="shared" si="0"/>
        <v>6.6666669999999997E-2</v>
      </c>
      <c r="N7" s="238">
        <f t="shared" si="0"/>
        <v>6.6666669999999997E-2</v>
      </c>
      <c r="O7" s="238">
        <f t="shared" si="0"/>
        <v>6.6666669999999997E-2</v>
      </c>
      <c r="P7" s="238">
        <f>$S$7</f>
        <v>6.6666669999999997E-2</v>
      </c>
      <c r="Q7" s="238">
        <f t="shared" ref="Q7:R7" si="1">$S$7</f>
        <v>6.6666669999999997E-2</v>
      </c>
      <c r="R7" s="238">
        <f t="shared" si="1"/>
        <v>6.6666669999999997E-2</v>
      </c>
      <c r="S7" s="255">
        <v>6.6666669999999997E-2</v>
      </c>
    </row>
    <row r="8" spans="1:19" hidden="1" x14ac:dyDescent="0.2">
      <c r="A8" s="296"/>
      <c r="B8" s="294"/>
      <c r="C8" s="232">
        <f>'R$ Produto (Total)'!E10</f>
        <v>0</v>
      </c>
      <c r="D8" s="237">
        <f>D7*$C$8</f>
        <v>0</v>
      </c>
      <c r="E8" s="237">
        <f t="shared" ref="E8:O8" si="2">E7*$C$8</f>
        <v>0</v>
      </c>
      <c r="F8" s="237">
        <f t="shared" si="2"/>
        <v>0</v>
      </c>
      <c r="G8" s="237">
        <f t="shared" si="2"/>
        <v>0</v>
      </c>
      <c r="H8" s="237">
        <f t="shared" si="2"/>
        <v>0</v>
      </c>
      <c r="I8" s="237">
        <f t="shared" si="2"/>
        <v>0</v>
      </c>
      <c r="J8" s="237">
        <f t="shared" si="2"/>
        <v>0</v>
      </c>
      <c r="K8" s="237">
        <f t="shared" si="2"/>
        <v>0</v>
      </c>
      <c r="L8" s="237">
        <f t="shared" si="2"/>
        <v>0</v>
      </c>
      <c r="M8" s="237">
        <f t="shared" si="2"/>
        <v>0</v>
      </c>
      <c r="N8" s="237">
        <f t="shared" si="2"/>
        <v>0</v>
      </c>
      <c r="O8" s="237">
        <f t="shared" si="2"/>
        <v>0</v>
      </c>
      <c r="P8" s="237">
        <f t="shared" ref="P8:R8" si="3">P7*$C$8</f>
        <v>0</v>
      </c>
      <c r="Q8" s="237">
        <f t="shared" si="3"/>
        <v>0</v>
      </c>
      <c r="R8" s="237">
        <f t="shared" si="3"/>
        <v>0</v>
      </c>
    </row>
    <row r="9" spans="1:19" ht="12.75" customHeight="1" x14ac:dyDescent="0.2">
      <c r="A9" s="295">
        <v>2</v>
      </c>
      <c r="B9" s="293" t="s">
        <v>242</v>
      </c>
      <c r="C9" s="229" t="e">
        <f>'R$ Produto (Total)'!D12</f>
        <v>#DIV/0!</v>
      </c>
      <c r="D9" s="234"/>
      <c r="E9" s="238">
        <v>0.5</v>
      </c>
      <c r="F9" s="238">
        <v>0.5</v>
      </c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</row>
    <row r="10" spans="1:19" x14ac:dyDescent="0.2">
      <c r="A10" s="297"/>
      <c r="B10" s="294"/>
      <c r="C10" s="232" t="e">
        <f>C9*'R$ Produto (Total)'!E20</f>
        <v>#DIV/0!</v>
      </c>
      <c r="D10" s="234"/>
      <c r="E10" s="237" t="e">
        <f>E9*C10</f>
        <v>#DIV/0!</v>
      </c>
      <c r="F10" s="237" t="e">
        <f>F9*C10</f>
        <v>#DIV/0!</v>
      </c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</row>
    <row r="11" spans="1:19" ht="12.75" customHeight="1" x14ac:dyDescent="0.2">
      <c r="A11" s="297"/>
      <c r="B11" s="293" t="s">
        <v>243</v>
      </c>
      <c r="C11" s="229" t="e">
        <f>'R$ Produto (Total)'!D13</f>
        <v>#DIV/0!</v>
      </c>
      <c r="D11" s="234"/>
      <c r="E11" s="230"/>
      <c r="F11" s="238">
        <v>0.5</v>
      </c>
      <c r="G11" s="238">
        <v>0.5</v>
      </c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9" x14ac:dyDescent="0.2">
      <c r="A12" s="297"/>
      <c r="B12" s="294"/>
      <c r="C12" s="232" t="e">
        <f>C11*'R$ Produto (Total)'!E20</f>
        <v>#DIV/0!</v>
      </c>
      <c r="D12" s="234"/>
      <c r="E12" s="230"/>
      <c r="F12" s="237" t="e">
        <f>F11*C12</f>
        <v>#DIV/0!</v>
      </c>
      <c r="G12" s="237" t="e">
        <f>G11*C12</f>
        <v>#DIV/0!</v>
      </c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</row>
    <row r="13" spans="1:19" ht="12.75" customHeight="1" x14ac:dyDescent="0.2">
      <c r="A13" s="297"/>
      <c r="B13" s="293" t="s">
        <v>244</v>
      </c>
      <c r="C13" s="229" t="e">
        <f>'R$ Produto (Total)'!D14</f>
        <v>#DIV/0!</v>
      </c>
      <c r="D13" s="234"/>
      <c r="E13" s="230"/>
      <c r="F13" s="230"/>
      <c r="G13" s="238">
        <v>0.5</v>
      </c>
      <c r="H13" s="238">
        <v>0.5</v>
      </c>
      <c r="I13" s="230"/>
      <c r="J13" s="230"/>
      <c r="K13" s="230"/>
      <c r="L13" s="230"/>
      <c r="M13" s="230"/>
      <c r="N13" s="230"/>
      <c r="O13" s="230"/>
      <c r="P13" s="230"/>
      <c r="Q13" s="230"/>
      <c r="R13" s="230"/>
    </row>
    <row r="14" spans="1:19" x14ac:dyDescent="0.2">
      <c r="A14" s="297"/>
      <c r="B14" s="294"/>
      <c r="C14" s="232" t="e">
        <f>C13*'R$ Produto (Total)'!E20</f>
        <v>#DIV/0!</v>
      </c>
      <c r="D14" s="234"/>
      <c r="E14" s="230"/>
      <c r="F14" s="230"/>
      <c r="G14" s="237" t="e">
        <f>G13*C14</f>
        <v>#DIV/0!</v>
      </c>
      <c r="H14" s="237" t="e">
        <f>H13*C14</f>
        <v>#DIV/0!</v>
      </c>
      <c r="I14" s="230"/>
      <c r="J14" s="230"/>
      <c r="K14" s="230"/>
      <c r="L14" s="230"/>
      <c r="M14" s="230"/>
      <c r="N14" s="230"/>
      <c r="O14" s="230"/>
      <c r="P14" s="230"/>
      <c r="Q14" s="230"/>
      <c r="R14" s="230"/>
    </row>
    <row r="15" spans="1:19" ht="12.75" customHeight="1" x14ac:dyDescent="0.2">
      <c r="A15" s="297"/>
      <c r="B15" s="293" t="s">
        <v>245</v>
      </c>
      <c r="C15" s="229" t="e">
        <f>'R$ Produto (Total)'!D15</f>
        <v>#DIV/0!</v>
      </c>
      <c r="D15" s="234"/>
      <c r="E15" s="230"/>
      <c r="F15" s="230"/>
      <c r="G15" s="230"/>
      <c r="H15" s="238">
        <v>0.25</v>
      </c>
      <c r="I15" s="238">
        <v>0.25</v>
      </c>
      <c r="J15" s="238">
        <v>0.25</v>
      </c>
      <c r="K15" s="238">
        <v>0.25</v>
      </c>
      <c r="L15" s="230"/>
      <c r="M15" s="230"/>
      <c r="N15" s="230"/>
      <c r="O15" s="230"/>
      <c r="P15" s="230"/>
      <c r="Q15" s="230"/>
      <c r="R15" s="230"/>
    </row>
    <row r="16" spans="1:19" x14ac:dyDescent="0.2">
      <c r="A16" s="297"/>
      <c r="B16" s="294"/>
      <c r="C16" s="232" t="e">
        <f>C15*'R$ Produto (Total)'!E20</f>
        <v>#DIV/0!</v>
      </c>
      <c r="D16" s="234"/>
      <c r="E16" s="230"/>
      <c r="F16" s="230"/>
      <c r="G16" s="230"/>
      <c r="H16" s="237" t="e">
        <f>H15*$C$16</f>
        <v>#DIV/0!</v>
      </c>
      <c r="I16" s="237" t="e">
        <f t="shared" ref="I16:K16" si="4">I15*$C$16</f>
        <v>#DIV/0!</v>
      </c>
      <c r="J16" s="237" t="e">
        <f t="shared" si="4"/>
        <v>#DIV/0!</v>
      </c>
      <c r="K16" s="237" t="e">
        <f t="shared" si="4"/>
        <v>#DIV/0!</v>
      </c>
      <c r="L16" s="230"/>
      <c r="M16" s="230"/>
      <c r="N16" s="230"/>
      <c r="O16" s="230"/>
      <c r="P16" s="230"/>
      <c r="Q16" s="230"/>
      <c r="R16" s="230"/>
    </row>
    <row r="17" spans="1:18" ht="12.75" customHeight="1" x14ac:dyDescent="0.2">
      <c r="A17" s="297"/>
      <c r="B17" s="293" t="s">
        <v>246</v>
      </c>
      <c r="C17" s="229" t="e">
        <f>'R$ Produto (Total)'!D16</f>
        <v>#DIV/0!</v>
      </c>
      <c r="D17" s="234"/>
      <c r="E17" s="230"/>
      <c r="F17" s="230"/>
      <c r="G17" s="230"/>
      <c r="H17" s="238"/>
      <c r="I17" s="238">
        <v>0.25</v>
      </c>
      <c r="J17" s="238">
        <v>0.25</v>
      </c>
      <c r="K17" s="238">
        <v>0.25</v>
      </c>
      <c r="L17" s="238">
        <v>0.25</v>
      </c>
      <c r="M17" s="230"/>
      <c r="N17" s="230"/>
      <c r="O17" s="230"/>
      <c r="P17" s="230"/>
      <c r="Q17" s="230"/>
      <c r="R17" s="230"/>
    </row>
    <row r="18" spans="1:18" x14ac:dyDescent="0.2">
      <c r="A18" s="297"/>
      <c r="B18" s="294"/>
      <c r="C18" s="232" t="e">
        <f>C17*'R$ Produto (Total)'!E20</f>
        <v>#DIV/0!</v>
      </c>
      <c r="D18" s="234"/>
      <c r="E18" s="230"/>
      <c r="F18" s="230"/>
      <c r="G18" s="230"/>
      <c r="H18" s="230"/>
      <c r="I18" s="237" t="e">
        <f>I17*$C$18</f>
        <v>#DIV/0!</v>
      </c>
      <c r="J18" s="237" t="e">
        <f>J17*$C$18</f>
        <v>#DIV/0!</v>
      </c>
      <c r="K18" s="237" t="e">
        <f t="shared" ref="K18:L18" si="5">K17*$C$18</f>
        <v>#DIV/0!</v>
      </c>
      <c r="L18" s="237" t="e">
        <f t="shared" si="5"/>
        <v>#DIV/0!</v>
      </c>
      <c r="M18" s="230"/>
      <c r="N18" s="230"/>
      <c r="O18" s="230"/>
      <c r="P18" s="230"/>
      <c r="Q18" s="230"/>
      <c r="R18" s="230"/>
    </row>
    <row r="19" spans="1:18" ht="12.75" customHeight="1" x14ac:dyDescent="0.2">
      <c r="A19" s="297"/>
      <c r="B19" s="293" t="s">
        <v>247</v>
      </c>
      <c r="C19" s="229" t="e">
        <f>'R$ Produto (Total)'!D17</f>
        <v>#DIV/0!</v>
      </c>
      <c r="D19" s="234"/>
      <c r="E19" s="230"/>
      <c r="F19" s="230"/>
      <c r="G19" s="230"/>
      <c r="H19" s="230"/>
      <c r="I19" s="230"/>
      <c r="J19" s="230"/>
      <c r="K19" s="230"/>
      <c r="L19" s="235">
        <v>0.25</v>
      </c>
      <c r="M19" s="235">
        <v>0.25</v>
      </c>
      <c r="N19" s="235">
        <v>0.25</v>
      </c>
      <c r="O19" s="235">
        <v>0.25</v>
      </c>
      <c r="P19" s="230"/>
      <c r="Q19" s="230"/>
      <c r="R19" s="230"/>
    </row>
    <row r="20" spans="1:18" x14ac:dyDescent="0.2">
      <c r="A20" s="297"/>
      <c r="B20" s="294"/>
      <c r="C20" s="232" t="e">
        <f>C19*'R$ Produto (Total)'!E20</f>
        <v>#DIV/0!</v>
      </c>
      <c r="D20" s="234"/>
      <c r="E20" s="230"/>
      <c r="F20" s="230"/>
      <c r="G20" s="230"/>
      <c r="H20" s="230"/>
      <c r="I20" s="230"/>
      <c r="J20" s="230"/>
      <c r="K20" s="230"/>
      <c r="L20" s="237" t="e">
        <f>L19*$C$20</f>
        <v>#DIV/0!</v>
      </c>
      <c r="M20" s="237" t="e">
        <f>M19*$C$20</f>
        <v>#DIV/0!</v>
      </c>
      <c r="N20" s="237" t="e">
        <f>N19*$C$20</f>
        <v>#DIV/0!</v>
      </c>
      <c r="O20" s="237" t="e">
        <f>O19*$C$20</f>
        <v>#DIV/0!</v>
      </c>
      <c r="P20" s="230"/>
      <c r="Q20" s="230"/>
      <c r="R20" s="230"/>
    </row>
    <row r="21" spans="1:18" ht="12.75" customHeight="1" x14ac:dyDescent="0.2">
      <c r="A21" s="297"/>
      <c r="B21" s="293" t="s">
        <v>248</v>
      </c>
      <c r="C21" s="229" t="e">
        <f>'R$ Produto (Total)'!D18</f>
        <v>#DIV/0!</v>
      </c>
      <c r="D21" s="234"/>
      <c r="E21" s="230"/>
      <c r="F21" s="230"/>
      <c r="G21" s="230"/>
      <c r="H21" s="230"/>
      <c r="I21" s="230"/>
      <c r="J21" s="230"/>
      <c r="K21" s="230"/>
      <c r="L21" s="235">
        <v>0.25</v>
      </c>
      <c r="M21" s="235">
        <v>0.25</v>
      </c>
      <c r="N21" s="235">
        <v>0.25</v>
      </c>
      <c r="O21" s="235">
        <v>0.25</v>
      </c>
      <c r="P21" s="230"/>
      <c r="Q21" s="230"/>
      <c r="R21" s="230"/>
    </row>
    <row r="22" spans="1:18" x14ac:dyDescent="0.2">
      <c r="A22" s="297"/>
      <c r="B22" s="294"/>
      <c r="C22" s="232" t="e">
        <f>C21*'R$ Produto (Total)'!E20</f>
        <v>#DIV/0!</v>
      </c>
      <c r="D22" s="234"/>
      <c r="E22" s="230"/>
      <c r="F22" s="230"/>
      <c r="G22" s="230"/>
      <c r="H22" s="230"/>
      <c r="I22" s="230"/>
      <c r="J22" s="230"/>
      <c r="K22" s="230"/>
      <c r="L22" s="237" t="e">
        <f>L21*$C$22</f>
        <v>#DIV/0!</v>
      </c>
      <c r="M22" s="237" t="e">
        <f>M21*$C$22</f>
        <v>#DIV/0!</v>
      </c>
      <c r="N22" s="237" t="e">
        <f>N21*$C$22</f>
        <v>#DIV/0!</v>
      </c>
      <c r="O22" s="237" t="e">
        <f>O21*$C$22</f>
        <v>#DIV/0!</v>
      </c>
      <c r="P22" s="230"/>
      <c r="Q22" s="230"/>
      <c r="R22" s="230"/>
    </row>
    <row r="23" spans="1:18" ht="12.75" customHeight="1" x14ac:dyDescent="0.2">
      <c r="A23" s="297"/>
      <c r="B23" s="293" t="s">
        <v>249</v>
      </c>
      <c r="C23" s="229" t="e">
        <f>'R$ Produto (Total)'!D19</f>
        <v>#DIV/0!</v>
      </c>
      <c r="D23" s="234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8">
        <v>0.25</v>
      </c>
      <c r="P23" s="238">
        <v>0.25</v>
      </c>
      <c r="Q23" s="238">
        <v>0.25</v>
      </c>
      <c r="R23" s="238">
        <v>0.25</v>
      </c>
    </row>
    <row r="24" spans="1:18" x14ac:dyDescent="0.2">
      <c r="A24" s="296"/>
      <c r="B24" s="294"/>
      <c r="C24" s="232" t="e">
        <f>C23*'R$ Produto (Total)'!E20</f>
        <v>#DIV/0!</v>
      </c>
      <c r="D24" s="233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7" t="e">
        <f>O23*$C$24</f>
        <v>#DIV/0!</v>
      </c>
      <c r="P24" s="237" t="e">
        <f t="shared" ref="P24" si="6">P23*$C$24</f>
        <v>#DIV/0!</v>
      </c>
      <c r="Q24" s="237" t="e">
        <f>Q23*$C$24</f>
        <v>#DIV/0!</v>
      </c>
      <c r="R24" s="237" t="e">
        <f t="shared" ref="R24" si="7">R23*$C$24</f>
        <v>#DIV/0!</v>
      </c>
    </row>
    <row r="25" spans="1:18" ht="6.6" customHeight="1" x14ac:dyDescent="0.2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4"/>
      <c r="P25" s="254"/>
      <c r="Q25" s="254"/>
      <c r="R25" s="254"/>
    </row>
    <row r="26" spans="1:18" x14ac:dyDescent="0.2">
      <c r="A26" s="308" t="s">
        <v>117</v>
      </c>
      <c r="B26" s="309"/>
      <c r="C26" s="222" t="e">
        <f>SUM(C5,C7,C9,C11,C13,C15,C17,C19,C21,C23)</f>
        <v>#DIV/0!</v>
      </c>
      <c r="D26" s="223" t="e">
        <f>D27/$C$27</f>
        <v>#DIV/0!</v>
      </c>
      <c r="E26" s="223" t="e">
        <f t="shared" ref="E26:R26" si="8">E27/$C$27</f>
        <v>#DIV/0!</v>
      </c>
      <c r="F26" s="223" t="e">
        <f t="shared" si="8"/>
        <v>#DIV/0!</v>
      </c>
      <c r="G26" s="223" t="e">
        <f t="shared" si="8"/>
        <v>#DIV/0!</v>
      </c>
      <c r="H26" s="223" t="e">
        <f t="shared" si="8"/>
        <v>#DIV/0!</v>
      </c>
      <c r="I26" s="223" t="e">
        <f t="shared" si="8"/>
        <v>#DIV/0!</v>
      </c>
      <c r="J26" s="223" t="e">
        <f t="shared" si="8"/>
        <v>#DIV/0!</v>
      </c>
      <c r="K26" s="223" t="e">
        <f t="shared" si="8"/>
        <v>#DIV/0!</v>
      </c>
      <c r="L26" s="223" t="e">
        <f t="shared" si="8"/>
        <v>#DIV/0!</v>
      </c>
      <c r="M26" s="223" t="e">
        <f t="shared" si="8"/>
        <v>#DIV/0!</v>
      </c>
      <c r="N26" s="223" t="e">
        <f t="shared" si="8"/>
        <v>#DIV/0!</v>
      </c>
      <c r="O26" s="223" t="e">
        <f t="shared" si="8"/>
        <v>#DIV/0!</v>
      </c>
      <c r="P26" s="223" t="e">
        <f t="shared" si="8"/>
        <v>#DIV/0!</v>
      </c>
      <c r="Q26" s="223" t="e">
        <f t="shared" si="8"/>
        <v>#DIV/0!</v>
      </c>
      <c r="R26" s="223" t="e">
        <f t="shared" si="8"/>
        <v>#DIV/0!</v>
      </c>
    </row>
    <row r="27" spans="1:18" x14ac:dyDescent="0.2">
      <c r="A27" s="310"/>
      <c r="B27" s="311"/>
      <c r="C27" s="224" t="e">
        <f>SUM(C6,C8,C10,C12,C14,C16,C18,C20,C22,C24)</f>
        <v>#DIV/0!</v>
      </c>
      <c r="D27" s="225" t="e">
        <f>SUM(D6,D8,D10,D12,D14,D16,D18,D20,D22,D24)</f>
        <v>#DIV/0!</v>
      </c>
      <c r="E27" s="225" t="e">
        <f t="shared" ref="E27:O27" si="9">SUM(E6,E8,E10,E12,E14,E16,E18,E20,E22,E24)</f>
        <v>#DIV/0!</v>
      </c>
      <c r="F27" s="225" t="e">
        <f t="shared" si="9"/>
        <v>#DIV/0!</v>
      </c>
      <c r="G27" s="225" t="e">
        <f t="shared" si="9"/>
        <v>#DIV/0!</v>
      </c>
      <c r="H27" s="225" t="e">
        <f t="shared" si="9"/>
        <v>#DIV/0!</v>
      </c>
      <c r="I27" s="225" t="e">
        <f t="shared" si="9"/>
        <v>#DIV/0!</v>
      </c>
      <c r="J27" s="225" t="e">
        <f t="shared" si="9"/>
        <v>#DIV/0!</v>
      </c>
      <c r="K27" s="225" t="e">
        <f t="shared" si="9"/>
        <v>#DIV/0!</v>
      </c>
      <c r="L27" s="225" t="e">
        <f t="shared" si="9"/>
        <v>#DIV/0!</v>
      </c>
      <c r="M27" s="225" t="e">
        <f t="shared" si="9"/>
        <v>#DIV/0!</v>
      </c>
      <c r="N27" s="225" t="e">
        <f t="shared" si="9"/>
        <v>#DIV/0!</v>
      </c>
      <c r="O27" s="225" t="e">
        <f t="shared" si="9"/>
        <v>#DIV/0!</v>
      </c>
      <c r="P27" s="225" t="e">
        <f t="shared" ref="P27" si="10">SUM(P6,P8,P10,P12,P14,P16,P18,P20,P22,P24)</f>
        <v>#DIV/0!</v>
      </c>
      <c r="Q27" s="225" t="e">
        <f>TRUNC(SUM(Q6,Q8,Q10,Q12,Q14,Q16,Q18,Q20,Q22,Q24),2)</f>
        <v>#DIV/0!</v>
      </c>
      <c r="R27" s="225" t="e">
        <f>SUM(R6,R8,R10,R12,R14,R16,R18,R20,R22,R24)</f>
        <v>#DIV/0!</v>
      </c>
    </row>
    <row r="28" spans="1:18" x14ac:dyDescent="0.2">
      <c r="A28" s="308" t="s">
        <v>222</v>
      </c>
      <c r="B28" s="309"/>
      <c r="C28" s="222" t="e">
        <f>C26</f>
        <v>#DIV/0!</v>
      </c>
      <c r="D28" s="226" t="e">
        <f>D26</f>
        <v>#DIV/0!</v>
      </c>
      <c r="E28" s="226" t="e">
        <f>E26+D28</f>
        <v>#DIV/0!</v>
      </c>
      <c r="F28" s="226" t="e">
        <f t="shared" ref="F28:O28" si="11">F26+E28</f>
        <v>#DIV/0!</v>
      </c>
      <c r="G28" s="226" t="e">
        <f t="shared" si="11"/>
        <v>#DIV/0!</v>
      </c>
      <c r="H28" s="226" t="e">
        <f t="shared" si="11"/>
        <v>#DIV/0!</v>
      </c>
      <c r="I28" s="226" t="e">
        <f t="shared" si="11"/>
        <v>#DIV/0!</v>
      </c>
      <c r="J28" s="226" t="e">
        <f t="shared" si="11"/>
        <v>#DIV/0!</v>
      </c>
      <c r="K28" s="226" t="e">
        <f t="shared" si="11"/>
        <v>#DIV/0!</v>
      </c>
      <c r="L28" s="226" t="e">
        <f t="shared" si="11"/>
        <v>#DIV/0!</v>
      </c>
      <c r="M28" s="226" t="e">
        <f t="shared" si="11"/>
        <v>#DIV/0!</v>
      </c>
      <c r="N28" s="226" t="e">
        <f t="shared" si="11"/>
        <v>#DIV/0!</v>
      </c>
      <c r="O28" s="226" t="e">
        <f t="shared" si="11"/>
        <v>#DIV/0!</v>
      </c>
      <c r="P28" s="226" t="e">
        <f t="shared" ref="P28:P29" si="12">P26+O28</f>
        <v>#DIV/0!</v>
      </c>
      <c r="Q28" s="226" t="e">
        <f t="shared" ref="Q28:Q29" si="13">Q26+P28</f>
        <v>#DIV/0!</v>
      </c>
      <c r="R28" s="226" t="e">
        <f t="shared" ref="R28:R29" si="14">R26+Q28</f>
        <v>#DIV/0!</v>
      </c>
    </row>
    <row r="29" spans="1:18" x14ac:dyDescent="0.2">
      <c r="A29" s="310"/>
      <c r="B29" s="311"/>
      <c r="C29" s="224" t="e">
        <f>C27</f>
        <v>#DIV/0!</v>
      </c>
      <c r="D29" s="225" t="e">
        <f>D27</f>
        <v>#DIV/0!</v>
      </c>
      <c r="E29" s="225" t="e">
        <f>E27+D29</f>
        <v>#DIV/0!</v>
      </c>
      <c r="F29" s="225" t="e">
        <f t="shared" ref="F29:O29" si="15">F27+E29</f>
        <v>#DIV/0!</v>
      </c>
      <c r="G29" s="225" t="e">
        <f t="shared" si="15"/>
        <v>#DIV/0!</v>
      </c>
      <c r="H29" s="225" t="e">
        <f t="shared" si="15"/>
        <v>#DIV/0!</v>
      </c>
      <c r="I29" s="225" t="e">
        <f t="shared" si="15"/>
        <v>#DIV/0!</v>
      </c>
      <c r="J29" s="225" t="e">
        <f t="shared" si="15"/>
        <v>#DIV/0!</v>
      </c>
      <c r="K29" s="225" t="e">
        <f t="shared" si="15"/>
        <v>#DIV/0!</v>
      </c>
      <c r="L29" s="225" t="e">
        <f t="shared" si="15"/>
        <v>#DIV/0!</v>
      </c>
      <c r="M29" s="225" t="e">
        <f t="shared" si="15"/>
        <v>#DIV/0!</v>
      </c>
      <c r="N29" s="225" t="e">
        <f t="shared" si="15"/>
        <v>#DIV/0!</v>
      </c>
      <c r="O29" s="225" t="e">
        <f t="shared" si="15"/>
        <v>#DIV/0!</v>
      </c>
      <c r="P29" s="225" t="e">
        <f t="shared" si="12"/>
        <v>#DIV/0!</v>
      </c>
      <c r="Q29" s="225" t="e">
        <f t="shared" si="13"/>
        <v>#DIV/0!</v>
      </c>
      <c r="R29" s="225" t="e">
        <f t="shared" si="14"/>
        <v>#DIV/0!</v>
      </c>
    </row>
  </sheetData>
  <mergeCells count="21">
    <mergeCell ref="A26:B27"/>
    <mergeCell ref="A28:B29"/>
    <mergeCell ref="A25:O25"/>
    <mergeCell ref="B11:B12"/>
    <mergeCell ref="B13:B14"/>
    <mergeCell ref="B15:B16"/>
    <mergeCell ref="B17:B18"/>
    <mergeCell ref="B19:B20"/>
    <mergeCell ref="B21:B22"/>
    <mergeCell ref="B23:B24"/>
    <mergeCell ref="A3:A4"/>
    <mergeCell ref="B3:B4"/>
    <mergeCell ref="C3:C4"/>
    <mergeCell ref="D3:O3"/>
    <mergeCell ref="A1:R1"/>
    <mergeCell ref="B5:B6"/>
    <mergeCell ref="A5:A6"/>
    <mergeCell ref="B7:B8"/>
    <mergeCell ref="B9:B10"/>
    <mergeCell ref="A9:A24"/>
    <mergeCell ref="A7:A8"/>
  </mergeCells>
  <printOptions horizontalCentered="1"/>
  <pageMargins left="0.51181102362204722" right="0.51181102362204722" top="0.43307086614173229" bottom="0.78740157480314965" header="0.31496062992125984" footer="0.31496062992125984"/>
  <pageSetup paperSize="9" scale="4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AE89-FFA1-466F-ABFA-AEC892B84EF5}">
  <sheetPr>
    <tabColor theme="1" tint="0.249977111117893"/>
    <pageSetUpPr fitToPage="1"/>
  </sheetPr>
  <dimension ref="A1:Q39"/>
  <sheetViews>
    <sheetView showGridLines="0" view="pageBreakPreview" zoomScale="70" zoomScaleNormal="80" zoomScaleSheetLayoutView="70" workbookViewId="0">
      <selection activeCell="G22" sqref="G22"/>
    </sheetView>
  </sheetViews>
  <sheetFormatPr defaultColWidth="9.28515625" defaultRowHeight="15.75" customHeight="1" x14ac:dyDescent="0.25"/>
  <cols>
    <col min="1" max="1" width="12.140625" style="68" customWidth="1"/>
    <col min="2" max="2" width="32.7109375" style="154" customWidth="1"/>
    <col min="3" max="3" width="26.85546875" style="154" customWidth="1"/>
    <col min="4" max="4" width="14.28515625" style="154" bestFit="1" customWidth="1"/>
    <col min="5" max="5" width="23.28515625" style="68" bestFit="1" customWidth="1"/>
    <col min="6" max="6" width="11.5703125" customWidth="1"/>
    <col min="7" max="7" width="20.42578125" customWidth="1"/>
    <col min="8" max="9" width="18.7109375" customWidth="1"/>
    <col min="10" max="10" width="14.5703125" bestFit="1" customWidth="1"/>
    <col min="11" max="11" width="16" bestFit="1" customWidth="1"/>
    <col min="12" max="12" width="16.7109375" bestFit="1" customWidth="1"/>
    <col min="13" max="13" width="12.28515625" customWidth="1"/>
    <col min="14" max="14" width="13.140625" bestFit="1" customWidth="1"/>
    <col min="15" max="16" width="13.140625" customWidth="1"/>
    <col min="17" max="17" width="11.42578125" customWidth="1"/>
    <col min="18" max="18" width="13.140625" style="68" bestFit="1" customWidth="1"/>
    <col min="19" max="20" width="13.140625" style="68" customWidth="1"/>
    <col min="21" max="21" width="15.85546875" style="68" customWidth="1"/>
    <col min="22" max="24" width="13.85546875" style="68" customWidth="1"/>
    <col min="25" max="25" width="12" style="68" bestFit="1" customWidth="1"/>
    <col min="26" max="26" width="18.28515625" style="68" bestFit="1" customWidth="1"/>
    <col min="27" max="16384" width="9.28515625" style="68"/>
  </cols>
  <sheetData>
    <row r="1" spans="1:17" ht="51" customHeight="1" x14ac:dyDescent="0.25">
      <c r="B1" s="315" t="s">
        <v>223</v>
      </c>
      <c r="C1" s="289"/>
      <c r="D1" s="289"/>
      <c r="E1" s="289"/>
      <c r="F1" s="289"/>
      <c r="G1" s="289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x14ac:dyDescent="0.25">
      <c r="A2" s="56"/>
      <c r="B2" s="176"/>
      <c r="C2" s="176"/>
      <c r="D2" s="176"/>
      <c r="E2" s="56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ht="22.5" customHeight="1" x14ac:dyDescent="0.25">
      <c r="A3" s="55" t="s">
        <v>224</v>
      </c>
      <c r="B3" s="59"/>
      <c r="D3" s="57" t="s">
        <v>121</v>
      </c>
      <c r="E3" s="240">
        <f ca="1">TODAY()</f>
        <v>46308</v>
      </c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ht="33.75" customHeight="1" x14ac:dyDescent="0.25">
      <c r="A4" s="55" t="s">
        <v>123</v>
      </c>
      <c r="B4" s="59" t="str">
        <f>Capa!B25</f>
        <v>CBHs Piranga, Piracicaba, Santo Antônio e Manhuaçu</v>
      </c>
      <c r="C4" s="252"/>
      <c r="D4" s="59"/>
      <c r="E4" s="56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17" ht="22.5" customHeight="1" x14ac:dyDescent="0.25">
      <c r="A5" s="55" t="s">
        <v>124</v>
      </c>
      <c r="B5" s="59" t="str">
        <f>Capa!B31</f>
        <v>GOVERNADOR VALADARES/MG</v>
      </c>
      <c r="C5" s="59"/>
      <c r="D5" s="59"/>
      <c r="E5" s="56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spans="1:17" ht="15.75" customHeight="1" x14ac:dyDescent="0.25"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s="148" customFormat="1" ht="14.65" customHeight="1" x14ac:dyDescent="0.2">
      <c r="A7" s="318" t="s">
        <v>225</v>
      </c>
      <c r="B7" s="318"/>
      <c r="C7" s="318"/>
      <c r="D7" s="318"/>
      <c r="E7" s="318"/>
      <c r="F7" s="318"/>
      <c r="G7" s="319"/>
    </row>
    <row r="8" spans="1:17" s="148" customFormat="1" ht="34.15" customHeight="1" x14ac:dyDescent="0.2">
      <c r="A8" s="316" t="s">
        <v>226</v>
      </c>
      <c r="B8" s="316"/>
      <c r="C8" s="316"/>
      <c r="D8" s="241" t="s">
        <v>227</v>
      </c>
      <c r="E8" s="155" t="s">
        <v>228</v>
      </c>
      <c r="F8" s="155" t="s">
        <v>229</v>
      </c>
      <c r="G8" s="243" t="s">
        <v>230</v>
      </c>
    </row>
    <row r="9" spans="1:17" ht="22.5" customHeight="1" x14ac:dyDescent="0.25">
      <c r="A9" s="190" t="s">
        <v>194</v>
      </c>
      <c r="B9" s="191" t="s">
        <v>144</v>
      </c>
      <c r="C9" s="192" t="s">
        <v>231</v>
      </c>
      <c r="D9" s="196" t="e">
        <f>E9/$E$20</f>
        <v>#DIV/0!</v>
      </c>
      <c r="E9" s="256">
        <f>'Planejamento (PT)'!I21</f>
        <v>0</v>
      </c>
      <c r="F9" s="193">
        <v>1</v>
      </c>
      <c r="G9" s="257">
        <f>E9/F9</f>
        <v>0</v>
      </c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ht="30.6" hidden="1" customHeight="1" x14ac:dyDescent="0.25">
      <c r="A10" s="244"/>
      <c r="B10" s="245"/>
      <c r="C10" s="192"/>
      <c r="D10" s="196"/>
      <c r="E10" s="256"/>
      <c r="F10" s="193"/>
      <c r="G10" s="259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33.6" customHeight="1" x14ac:dyDescent="0.25">
      <c r="A11" s="190" t="s">
        <v>232</v>
      </c>
      <c r="B11" s="194" t="s">
        <v>233</v>
      </c>
      <c r="C11" s="192" t="s">
        <v>231</v>
      </c>
      <c r="D11" s="196" t="e">
        <f>SUM(D12:D19)</f>
        <v>#DIV/0!</v>
      </c>
      <c r="E11" s="256">
        <f>TRUNC(SUM(E12:E19),2)</f>
        <v>0</v>
      </c>
      <c r="F11" s="193">
        <f>SUM(F12:F19)</f>
        <v>336</v>
      </c>
      <c r="G11" s="259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spans="1:17" ht="33.6" customHeight="1" x14ac:dyDescent="0.25">
      <c r="A12" s="244" t="s">
        <v>46</v>
      </c>
      <c r="B12" s="246" t="s">
        <v>144</v>
      </c>
      <c r="C12" s="177" t="s">
        <v>231</v>
      </c>
      <c r="D12" s="195" t="e">
        <f t="shared" ref="D12:D19" si="0">E12/$E$20</f>
        <v>#DIV/0!</v>
      </c>
      <c r="E12" s="258">
        <f>'P1'!I21</f>
        <v>0</v>
      </c>
      <c r="F12" s="247">
        <v>42</v>
      </c>
      <c r="G12" s="257">
        <f t="shared" ref="G12:G19" si="1">E12/F12</f>
        <v>0</v>
      </c>
      <c r="H12" s="189"/>
      <c r="I12" s="68"/>
      <c r="J12" s="68"/>
      <c r="K12" s="68"/>
      <c r="L12" s="68"/>
      <c r="M12" s="68"/>
      <c r="N12" s="68"/>
      <c r="O12" s="68"/>
      <c r="P12" s="68"/>
      <c r="Q12" s="68"/>
    </row>
    <row r="13" spans="1:17" ht="33.6" customHeight="1" x14ac:dyDescent="0.25">
      <c r="A13" s="244" t="s">
        <v>47</v>
      </c>
      <c r="B13" s="246" t="s">
        <v>234</v>
      </c>
      <c r="C13" s="177" t="s">
        <v>231</v>
      </c>
      <c r="D13" s="195" t="e">
        <f t="shared" si="0"/>
        <v>#DIV/0!</v>
      </c>
      <c r="E13" s="258">
        <f>'P2'!I21</f>
        <v>0</v>
      </c>
      <c r="F13" s="247">
        <v>42</v>
      </c>
      <c r="G13" s="257">
        <f t="shared" si="1"/>
        <v>0</v>
      </c>
      <c r="H13" s="189"/>
      <c r="I13" s="68"/>
      <c r="J13" s="68"/>
      <c r="K13" s="68"/>
      <c r="L13" s="68"/>
      <c r="M13" s="68"/>
      <c r="N13" s="68"/>
      <c r="O13" s="68"/>
      <c r="P13" s="68"/>
      <c r="Q13" s="68"/>
    </row>
    <row r="14" spans="1:17" ht="33.6" customHeight="1" x14ac:dyDescent="0.25">
      <c r="A14" s="244" t="s">
        <v>48</v>
      </c>
      <c r="B14" s="246" t="s">
        <v>235</v>
      </c>
      <c r="C14" s="177" t="s">
        <v>231</v>
      </c>
      <c r="D14" s="195" t="e">
        <f t="shared" si="0"/>
        <v>#DIV/0!</v>
      </c>
      <c r="E14" s="258">
        <f>'P3'!I21</f>
        <v>0</v>
      </c>
      <c r="F14" s="247">
        <v>42</v>
      </c>
      <c r="G14" s="257">
        <f t="shared" si="1"/>
        <v>0</v>
      </c>
      <c r="H14" s="251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33.6" customHeight="1" x14ac:dyDescent="0.25">
      <c r="A15" s="244" t="s">
        <v>49</v>
      </c>
      <c r="B15" s="246" t="s">
        <v>202</v>
      </c>
      <c r="C15" s="177" t="s">
        <v>231</v>
      </c>
      <c r="D15" s="195" t="e">
        <f t="shared" si="0"/>
        <v>#DIV/0!</v>
      </c>
      <c r="E15" s="258">
        <f>'P4'!I21</f>
        <v>0</v>
      </c>
      <c r="F15" s="247">
        <v>42</v>
      </c>
      <c r="G15" s="257">
        <f t="shared" si="1"/>
        <v>0</v>
      </c>
      <c r="H15" s="189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33.6" customHeight="1" x14ac:dyDescent="0.25">
      <c r="A16" s="244" t="s">
        <v>50</v>
      </c>
      <c r="B16" s="246" t="s">
        <v>147</v>
      </c>
      <c r="C16" s="177" t="s">
        <v>231</v>
      </c>
      <c r="D16" s="195" t="e">
        <f t="shared" si="0"/>
        <v>#DIV/0!</v>
      </c>
      <c r="E16" s="258">
        <f>'P5'!I21</f>
        <v>0</v>
      </c>
      <c r="F16" s="247">
        <v>42</v>
      </c>
      <c r="G16" s="257">
        <f t="shared" si="1"/>
        <v>0</v>
      </c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 ht="33.6" customHeight="1" x14ac:dyDescent="0.25">
      <c r="A17" s="244" t="s">
        <v>51</v>
      </c>
      <c r="B17" s="246" t="s">
        <v>148</v>
      </c>
      <c r="C17" s="177" t="s">
        <v>231</v>
      </c>
      <c r="D17" s="195" t="e">
        <f t="shared" si="0"/>
        <v>#DIV/0!</v>
      </c>
      <c r="E17" s="258">
        <f>'P6'!I21</f>
        <v>0</v>
      </c>
      <c r="F17" s="247">
        <v>42</v>
      </c>
      <c r="G17" s="257">
        <f t="shared" si="1"/>
        <v>0</v>
      </c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33.6" customHeight="1" x14ac:dyDescent="0.25">
      <c r="A18" s="244" t="s">
        <v>52</v>
      </c>
      <c r="B18" s="246" t="s">
        <v>206</v>
      </c>
      <c r="C18" s="177" t="s">
        <v>231</v>
      </c>
      <c r="D18" s="195" t="e">
        <f t="shared" si="0"/>
        <v>#DIV/0!</v>
      </c>
      <c r="E18" s="258">
        <f>'P7'!I21</f>
        <v>0</v>
      </c>
      <c r="F18" s="247">
        <v>42</v>
      </c>
      <c r="G18" s="257">
        <f t="shared" si="1"/>
        <v>0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spans="1:17" ht="33.6" customHeight="1" x14ac:dyDescent="0.25">
      <c r="A19" s="244" t="s">
        <v>53</v>
      </c>
      <c r="B19" s="246" t="s">
        <v>236</v>
      </c>
      <c r="C19" s="177" t="s">
        <v>231</v>
      </c>
      <c r="D19" s="195" t="e">
        <f t="shared" si="0"/>
        <v>#DIV/0!</v>
      </c>
      <c r="E19" s="258">
        <f>'P8'!I21</f>
        <v>0</v>
      </c>
      <c r="F19" s="247">
        <v>42</v>
      </c>
      <c r="G19" s="257">
        <f t="shared" si="1"/>
        <v>0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spans="1:17" ht="22.5" customHeight="1" x14ac:dyDescent="0.25">
      <c r="A20" s="317"/>
      <c r="B20" s="317"/>
      <c r="C20" s="248" t="s">
        <v>237</v>
      </c>
      <c r="D20" s="249" t="e">
        <f>D9+D10+D11</f>
        <v>#DIV/0!</v>
      </c>
      <c r="E20" s="260">
        <f>(E9+E10+E11)</f>
        <v>0</v>
      </c>
      <c r="F20" s="250">
        <f>F11+F10+F9</f>
        <v>337</v>
      </c>
      <c r="G20" s="250">
        <f>TRUNC((G9*F9)+(G10*F10)+(G12*F12)+(G13*F13)+(G14*F14)+(G15*F15)+(G16*F16)+(G17*F17)+(G18*F18)+(G19*F19),2)</f>
        <v>0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x14ac:dyDescent="0.25">
      <c r="A21" s="155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x14ac:dyDescent="0.25">
      <c r="A22" s="155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15.75" customHeight="1" x14ac:dyDescent="0.25"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ht="15.75" customHeight="1" x14ac:dyDescent="0.25"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ht="15.75" customHeight="1" x14ac:dyDescent="0.25"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 ht="15.75" customHeight="1" x14ac:dyDescent="0.25"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spans="1:17" ht="15.75" customHeight="1" x14ac:dyDescent="0.25"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17" ht="15.75" customHeight="1" x14ac:dyDescent="0.25"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15.75" customHeight="1" x14ac:dyDescent="0.25"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15.75" customHeight="1" x14ac:dyDescent="0.25"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spans="1:17" ht="15.75" customHeight="1" x14ac:dyDescent="0.25"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 ht="15.75" customHeight="1" x14ac:dyDescent="0.25"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8:17" ht="15.75" customHeight="1" x14ac:dyDescent="0.25"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8:17" ht="15.75" customHeight="1" x14ac:dyDescent="0.25"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8:17" ht="15.75" customHeight="1" x14ac:dyDescent="0.25"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8:17" x14ac:dyDescent="0.25"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8:17" ht="15.75" customHeight="1" x14ac:dyDescent="0.25"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8:17" ht="15.75" customHeight="1" x14ac:dyDescent="0.25"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8:17" ht="15.75" customHeight="1" x14ac:dyDescent="0.25">
      <c r="H39" s="68"/>
      <c r="I39" s="68"/>
      <c r="J39" s="68"/>
      <c r="K39" s="68"/>
      <c r="L39" s="68"/>
      <c r="M39" s="68"/>
      <c r="N39" s="68"/>
      <c r="O39" s="68"/>
      <c r="P39" s="68"/>
      <c r="Q39" s="68"/>
    </row>
  </sheetData>
  <mergeCells count="4">
    <mergeCell ref="B1:G1"/>
    <mergeCell ref="A8:C8"/>
    <mergeCell ref="A20:B20"/>
    <mergeCell ref="A7:G7"/>
  </mergeCells>
  <phoneticPr fontId="56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66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FA79-BDB8-447B-B4A9-D9962E2D37E2}">
  <dimension ref="A1:K32"/>
  <sheetViews>
    <sheetView zoomScaleNormal="100" workbookViewId="0">
      <selection activeCell="N36" sqref="N36"/>
    </sheetView>
  </sheetViews>
  <sheetFormatPr defaultRowHeight="12.75" x14ac:dyDescent="0.2"/>
  <cols>
    <col min="3" max="3" width="14.5703125" bestFit="1" customWidth="1"/>
    <col min="4" max="4" width="15.42578125" customWidth="1"/>
    <col min="5" max="5" width="12.7109375" customWidth="1"/>
    <col min="6" max="6" width="9.5703125" bestFit="1" customWidth="1"/>
    <col min="7" max="7" width="18.42578125" bestFit="1" customWidth="1"/>
    <col min="8" max="8" width="16" customWidth="1"/>
    <col min="9" max="9" width="17.140625" bestFit="1" customWidth="1"/>
    <col min="10" max="10" width="17.7109375" bestFit="1" customWidth="1"/>
  </cols>
  <sheetData>
    <row r="1" spans="1:11" x14ac:dyDescent="0.2">
      <c r="A1" s="212"/>
      <c r="B1" s="212"/>
      <c r="C1" s="212"/>
      <c r="D1" s="212"/>
      <c r="E1" s="212"/>
      <c r="F1" s="212"/>
      <c r="G1" s="268" t="s">
        <v>238</v>
      </c>
      <c r="H1" s="268"/>
      <c r="I1" s="268"/>
      <c r="J1" s="268"/>
    </row>
    <row r="2" spans="1:11" x14ac:dyDescent="0.2">
      <c r="G2" s="212" t="s">
        <v>210</v>
      </c>
      <c r="H2" s="212" t="s">
        <v>239</v>
      </c>
      <c r="I2" s="212" t="s">
        <v>211</v>
      </c>
      <c r="J2" s="215" t="s">
        <v>117</v>
      </c>
    </row>
    <row r="3" spans="1:11" x14ac:dyDescent="0.2">
      <c r="F3" t="s">
        <v>212</v>
      </c>
      <c r="G3" s="214" t="e">
        <f>SUMIFS(#REF!,#REF!,"SAA",#REF!,"DO1")</f>
        <v>#REF!</v>
      </c>
      <c r="H3" s="214">
        <f t="shared" ref="H3:H5" si="0">$E$4</f>
        <v>0</v>
      </c>
      <c r="I3" s="214">
        <f>$E$5</f>
        <v>0</v>
      </c>
      <c r="J3" s="216" t="e">
        <f>SUM(G3:I3)</f>
        <v>#REF!</v>
      </c>
      <c r="K3" t="e">
        <f>COUNTIFS(#REF!,"SAA",#REF!,"DO1")</f>
        <v>#REF!</v>
      </c>
    </row>
    <row r="4" spans="1:11" x14ac:dyDescent="0.2">
      <c r="B4" s="217" t="s">
        <v>239</v>
      </c>
      <c r="C4" s="218">
        <f>'R$ Produto (Total)'!G9</f>
        <v>0</v>
      </c>
      <c r="D4" s="188">
        <f>C4/2</f>
        <v>0</v>
      </c>
      <c r="E4" s="188">
        <f>D4/4</f>
        <v>0</v>
      </c>
      <c r="F4" t="s">
        <v>213</v>
      </c>
      <c r="G4" s="214" t="e">
        <f>SUMIFS(#REF!,#REF!,"SAA",#REF!,"DO2")</f>
        <v>#REF!</v>
      </c>
      <c r="H4" s="214">
        <f t="shared" si="0"/>
        <v>0</v>
      </c>
      <c r="I4" s="214">
        <f t="shared" ref="I4:I6" si="1">$E$5</f>
        <v>0</v>
      </c>
      <c r="J4" s="216" t="e">
        <f t="shared" ref="J4:J6" si="2">SUM(G4:I4)</f>
        <v>#REF!</v>
      </c>
      <c r="K4" t="e">
        <f>COUNTIFS(#REF!,"SAA",#REF!,"DO2")</f>
        <v>#REF!</v>
      </c>
    </row>
    <row r="5" spans="1:11" x14ac:dyDescent="0.2">
      <c r="B5" s="217" t="s">
        <v>211</v>
      </c>
      <c r="C5" s="218">
        <f>'R$ Produto (Total)'!E10</f>
        <v>0</v>
      </c>
      <c r="D5" s="188">
        <f>C5/2</f>
        <v>0</v>
      </c>
      <c r="E5" s="188">
        <f>D5/4</f>
        <v>0</v>
      </c>
      <c r="F5" t="s">
        <v>214</v>
      </c>
      <c r="G5" s="214" t="e">
        <f>SUMIFS(#REF!,#REF!,"SAA",#REF!,"DO3")</f>
        <v>#REF!</v>
      </c>
      <c r="H5" s="214">
        <f t="shared" si="0"/>
        <v>0</v>
      </c>
      <c r="I5" s="214">
        <f t="shared" si="1"/>
        <v>0</v>
      </c>
      <c r="J5" s="216" t="e">
        <f t="shared" si="2"/>
        <v>#REF!</v>
      </c>
      <c r="K5" t="e">
        <f>COUNTIFS(#REF!,"SAA",#REF!,"DO3")</f>
        <v>#REF!</v>
      </c>
    </row>
    <row r="6" spans="1:11" x14ac:dyDescent="0.2">
      <c r="F6" t="s">
        <v>215</v>
      </c>
      <c r="G6" s="214" t="e">
        <f>SUMIFS(#REF!,#REF!,"SAA",#REF!,"DO6")</f>
        <v>#REF!</v>
      </c>
      <c r="H6" s="214">
        <f>$E$4</f>
        <v>0</v>
      </c>
      <c r="I6" s="214">
        <f t="shared" si="1"/>
        <v>0</v>
      </c>
      <c r="J6" s="216" t="e">
        <f t="shared" si="2"/>
        <v>#REF!</v>
      </c>
      <c r="K6" t="e">
        <f>COUNTIFS(#REF!,"SAA",#REF!,"DO6")</f>
        <v>#REF!</v>
      </c>
    </row>
    <row r="7" spans="1:11" x14ac:dyDescent="0.2">
      <c r="G7" s="214"/>
      <c r="H7" s="214"/>
      <c r="I7" s="214"/>
      <c r="J7" s="216"/>
    </row>
    <row r="8" spans="1:11" x14ac:dyDescent="0.2">
      <c r="G8" s="188"/>
      <c r="H8" s="188"/>
      <c r="I8" s="188"/>
      <c r="J8" s="188" t="e">
        <f>SUM(J3:J7)</f>
        <v>#REF!</v>
      </c>
      <c r="K8" t="e">
        <f>SUM(K3:K7)</f>
        <v>#REF!</v>
      </c>
    </row>
    <row r="10" spans="1:11" x14ac:dyDescent="0.2">
      <c r="G10" s="268" t="s">
        <v>240</v>
      </c>
      <c r="H10" s="268"/>
      <c r="I10" s="268"/>
      <c r="J10" s="268"/>
    </row>
    <row r="11" spans="1:11" x14ac:dyDescent="0.2">
      <c r="G11" s="212" t="s">
        <v>210</v>
      </c>
      <c r="H11" s="212" t="s">
        <v>239</v>
      </c>
      <c r="I11" s="212" t="s">
        <v>211</v>
      </c>
      <c r="J11" s="212" t="s">
        <v>117</v>
      </c>
    </row>
    <row r="12" spans="1:11" x14ac:dyDescent="0.2">
      <c r="F12" t="s">
        <v>212</v>
      </c>
      <c r="G12" s="214" t="e">
        <f>SUMIFS(#REF!,#REF!,"SES",#REF!,"DO1")</f>
        <v>#REF!</v>
      </c>
      <c r="H12" s="188">
        <f t="shared" ref="H12:H14" si="3">$E$4</f>
        <v>0</v>
      </c>
      <c r="I12" s="188">
        <f>$E$5</f>
        <v>0</v>
      </c>
      <c r="J12" s="216" t="e">
        <f>SUM(G12:I12)</f>
        <v>#REF!</v>
      </c>
      <c r="K12" t="e">
        <f>COUNTIFS(#REF!,"SES",#REF!,"DO1")</f>
        <v>#REF!</v>
      </c>
    </row>
    <row r="13" spans="1:11" x14ac:dyDescent="0.2">
      <c r="F13" t="s">
        <v>213</v>
      </c>
      <c r="G13" s="214" t="e">
        <f>SUMIFS(#REF!,#REF!,"SES",#REF!,"DO2")</f>
        <v>#REF!</v>
      </c>
      <c r="H13" s="188">
        <f t="shared" si="3"/>
        <v>0</v>
      </c>
      <c r="I13" s="188">
        <f t="shared" ref="I13:I15" si="4">$E$5</f>
        <v>0</v>
      </c>
      <c r="J13" s="216" t="e">
        <f>SUM(G13:I13)</f>
        <v>#REF!</v>
      </c>
      <c r="K13" t="e">
        <f>COUNTIFS(#REF!,"SES",#REF!,"DO2")</f>
        <v>#REF!</v>
      </c>
    </row>
    <row r="14" spans="1:11" x14ac:dyDescent="0.2">
      <c r="F14" t="s">
        <v>214</v>
      </c>
      <c r="G14" s="214" t="e">
        <f>SUMIFS(#REF!,#REF!,"SES",#REF!,"DO3")</f>
        <v>#REF!</v>
      </c>
      <c r="H14" s="188">
        <f t="shared" si="3"/>
        <v>0</v>
      </c>
      <c r="I14" s="188">
        <f t="shared" si="4"/>
        <v>0</v>
      </c>
      <c r="J14" s="216" t="e">
        <f>SUM(G14:I14)</f>
        <v>#REF!</v>
      </c>
      <c r="K14" t="e">
        <f>COUNTIFS(#REF!,"SES",#REF!,"DO3")</f>
        <v>#REF!</v>
      </c>
    </row>
    <row r="15" spans="1:11" x14ac:dyDescent="0.2">
      <c r="F15" t="s">
        <v>215</v>
      </c>
      <c r="G15" s="214" t="e">
        <f>SUMIFS(#REF!,#REF!,"SES",#REF!,"DO6")</f>
        <v>#REF!</v>
      </c>
      <c r="H15" s="188">
        <f>$E$4</f>
        <v>0</v>
      </c>
      <c r="I15" s="188">
        <f t="shared" si="4"/>
        <v>0</v>
      </c>
      <c r="J15" s="216" t="e">
        <f>SUM(G15:I15)</f>
        <v>#REF!</v>
      </c>
      <c r="K15" t="e">
        <f>COUNTIFS(#REF!,"SES",#REF!,"DO6")</f>
        <v>#REF!</v>
      </c>
    </row>
    <row r="16" spans="1:11" x14ac:dyDescent="0.2">
      <c r="G16" s="214"/>
      <c r="H16" s="188"/>
      <c r="I16" s="188"/>
      <c r="J16" s="216"/>
    </row>
    <row r="17" spans="6:11" x14ac:dyDescent="0.2">
      <c r="J17" s="188" t="e">
        <f>SUM(J12:J16)</f>
        <v>#REF!</v>
      </c>
      <c r="K17" t="e">
        <f>SUM(K12:K16)</f>
        <v>#REF!</v>
      </c>
    </row>
    <row r="18" spans="6:11" x14ac:dyDescent="0.2">
      <c r="G18" s="188"/>
      <c r="H18" s="188"/>
    </row>
    <row r="19" spans="6:11" x14ac:dyDescent="0.2">
      <c r="G19" s="320" t="s">
        <v>241</v>
      </c>
      <c r="H19" s="320"/>
      <c r="I19" s="320"/>
      <c r="J19" s="216" t="e">
        <f>(J17+J8)</f>
        <v>#REF!</v>
      </c>
    </row>
    <row r="20" spans="6:11" x14ac:dyDescent="0.2">
      <c r="J20" s="188"/>
    </row>
    <row r="22" spans="6:11" x14ac:dyDescent="0.2">
      <c r="F22" s="188"/>
      <c r="G22" s="188" t="e">
        <f>SUM(G3:G7,G12:G16)</f>
        <v>#REF!</v>
      </c>
      <c r="H22" s="188">
        <f>C4+C5</f>
        <v>0</v>
      </c>
      <c r="I22" s="188" t="e">
        <f>H22+G22</f>
        <v>#REF!</v>
      </c>
    </row>
    <row r="26" spans="6:11" x14ac:dyDescent="0.2">
      <c r="G26" s="214"/>
      <c r="H26" s="214"/>
    </row>
    <row r="27" spans="6:11" x14ac:dyDescent="0.2">
      <c r="G27" s="214"/>
      <c r="H27" s="214"/>
    </row>
    <row r="28" spans="6:11" x14ac:dyDescent="0.2">
      <c r="G28" s="214"/>
      <c r="H28" s="214"/>
    </row>
    <row r="29" spans="6:11" x14ac:dyDescent="0.2">
      <c r="G29" s="214"/>
      <c r="H29" s="214"/>
    </row>
    <row r="30" spans="6:11" x14ac:dyDescent="0.2">
      <c r="G30" s="214"/>
      <c r="H30" s="214"/>
    </row>
    <row r="32" spans="6:11" x14ac:dyDescent="0.2">
      <c r="G32" s="188"/>
      <c r="H32" s="188"/>
      <c r="I32" s="188"/>
    </row>
  </sheetData>
  <autoFilter ref="A1:J31" xr:uid="{9EDFDF3A-7591-41D3-9C55-CD3B31902C64}">
    <filterColumn colId="6" showButton="0"/>
    <filterColumn colId="7" showButton="0"/>
    <filterColumn colId="8" showButton="0"/>
  </autoFilter>
  <mergeCells count="3">
    <mergeCell ref="G1:J1"/>
    <mergeCell ref="G10:J10"/>
    <mergeCell ref="G19:I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A0AECF16DCE43814DAC9BA31E4679" ma:contentTypeVersion="23" ma:contentTypeDescription="Crie um novo documento." ma:contentTypeScope="" ma:versionID="b450eb6a145e113c762695bbce12477a">
  <xsd:schema xmlns:xsd="http://www.w3.org/2001/XMLSchema" xmlns:xs="http://www.w3.org/2001/XMLSchema" xmlns:p="http://schemas.microsoft.com/office/2006/metadata/properties" xmlns:ns2="f713f894-8e5f-49bb-aba3-bc5acb6c15a1" xmlns:ns3="2654f1fe-3808-4788-a1c9-5f0b422ba0d6" targetNamespace="http://schemas.microsoft.com/office/2006/metadata/properties" ma:root="true" ma:fieldsID="13d36181ea366cf2c6cf1edfb9231340" ns2:_="" ns3:_="">
    <xsd:import namespace="f713f894-8e5f-49bb-aba3-bc5acb6c15a1"/>
    <xsd:import namespace="2654f1fe-3808-4788-a1c9-5f0b422ba0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GPS20_x002d_04" minOccurs="0"/>
                <xsd:element ref="ns2:_x0020__x0020__x0020__x0020_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Data_x002f_hora" minOccurs="0"/>
                <xsd:element ref="ns2:Edil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f894-8e5f-49bb-aba3-bc5acb6c1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GPS20_x002d_04" ma:index="24" nillable="true" ma:displayName="GPS 20-04" ma:format="Dropdown" ma:internalName="GPS20_x002d_04">
      <xsd:simpleType>
        <xsd:restriction base="dms:Text">
          <xsd:maxLength value="255"/>
        </xsd:restriction>
      </xsd:simpleType>
    </xsd:element>
    <xsd:element name="_x0020__x0020__x0020__x0020_" ma:index="25" nillable="true" ma:displayName="    " ma:format="Dropdown" ma:internalName="_x0020__x0020__x0020__x0020_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_x002f_hora" ma:index="29" nillable="true" ma:displayName="Data/hora" ma:format="DateTime" ma:internalName="Data_x002f_hora">
      <xsd:simpleType>
        <xsd:restriction base="dms:DateTime"/>
      </xsd:simpleType>
    </xsd:element>
    <xsd:element name="Edilson" ma:index="30" nillable="true" ma:displayName="Edilson" ma:format="Dropdown" ma:list="UserInfo" ma:SharePointGroup="0" ma:internalName="Edil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4f1fe-3808-4788-a1c9-5f0b422ba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01889a-5795-441c-8727-ad37507fe82d}" ma:internalName="TaxCatchAll" ma:showField="CatchAllData" ma:web="2654f1fe-3808-4788-a1c9-5f0b422ba0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3f894-8e5f-49bb-aba3-bc5acb6c15a1">
      <Terms xmlns="http://schemas.microsoft.com/office/infopath/2007/PartnerControls"/>
    </lcf76f155ced4ddcb4097134ff3c332f>
    <TaxCatchAll xmlns="2654f1fe-3808-4788-a1c9-5f0b422ba0d6" xsi:nil="true"/>
    <GPS20_x002d_04 xmlns="f713f894-8e5f-49bb-aba3-bc5acb6c15a1" xsi:nil="true"/>
    <_x0020__x0020__x0020__x0020_ xmlns="f713f894-8e5f-49bb-aba3-bc5acb6c15a1" xsi:nil="true"/>
    <_Flow_SignoffStatus xmlns="f713f894-8e5f-49bb-aba3-bc5acb6c15a1" xsi:nil="true"/>
    <Data_x002f_hora xmlns="f713f894-8e5f-49bb-aba3-bc5acb6c15a1" xsi:nil="true"/>
    <Edilson xmlns="f713f894-8e5f-49bb-aba3-bc5acb6c15a1">
      <UserInfo>
        <DisplayName/>
        <AccountId xsi:nil="true"/>
        <AccountType/>
      </UserInfo>
    </Edilson>
  </documentManagement>
</p:properties>
</file>

<file path=customXml/itemProps1.xml><?xml version="1.0" encoding="utf-8"?>
<ds:datastoreItem xmlns:ds="http://schemas.openxmlformats.org/officeDocument/2006/customXml" ds:itemID="{CF02441D-0094-48C4-9206-7A67876B5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f894-8e5f-49bb-aba3-bc5acb6c15a1"/>
    <ds:schemaRef ds:uri="2654f1fe-3808-4788-a1c9-5f0b422ba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4FBBC-36DE-4D3D-9897-158B6623B8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08A18-0C30-4D3F-91CF-1E1D93CD8CB5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f713f894-8e5f-49bb-aba3-bc5acb6c15a1"/>
    <ds:schemaRef ds:uri="http://schemas.microsoft.com/office/2006/metadata/properties"/>
    <ds:schemaRef ds:uri="http://schemas.openxmlformats.org/package/2006/metadata/core-properties"/>
    <ds:schemaRef ds:uri="http://purl.org/dc/dcmitype/"/>
    <ds:schemaRef ds:uri="2654f1fe-3808-4788-a1c9-5f0b422ba0d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26</vt:i4>
      </vt:variant>
    </vt:vector>
  </HeadingPairs>
  <TitlesOfParts>
    <vt:vector size="43" baseType="lpstr">
      <vt:lpstr>Capa</vt:lpstr>
      <vt:lpstr>Orç_20-30</vt:lpstr>
      <vt:lpstr>Crono_20-30</vt:lpstr>
      <vt:lpstr>K</vt:lpstr>
      <vt:lpstr>Planejamento (PT)</vt:lpstr>
      <vt:lpstr>P1</vt:lpstr>
      <vt:lpstr>P2</vt:lpstr>
      <vt:lpstr>P3</vt:lpstr>
      <vt:lpstr>P4</vt:lpstr>
      <vt:lpstr>P5</vt:lpstr>
      <vt:lpstr>P6</vt:lpstr>
      <vt:lpstr>P7</vt:lpstr>
      <vt:lpstr>P8</vt:lpstr>
      <vt:lpstr>R$ TOTAL (Consolidado)</vt:lpstr>
      <vt:lpstr>Cronograma_percentuais</vt:lpstr>
      <vt:lpstr>R$ Produto (Total)</vt:lpstr>
      <vt:lpstr>Divisão CBHs</vt:lpstr>
      <vt:lpstr>Capa!Area_de_impressao</vt:lpstr>
      <vt:lpstr>'Crono_20-30'!Area_de_impressao</vt:lpstr>
      <vt:lpstr>Cronograma_percentuais!Area_de_impressao</vt:lpstr>
      <vt:lpstr>K!Area_de_impressao</vt:lpstr>
      <vt:lpstr>'Orç_20-30'!Area_de_impressao</vt:lpstr>
      <vt:lpstr>'P1'!Area_de_impressao</vt:lpstr>
      <vt:lpstr>'P2'!Area_de_impressao</vt:lpstr>
      <vt:lpstr>'P3'!Area_de_impressao</vt:lpstr>
      <vt:lpstr>'P4'!Area_de_impressao</vt:lpstr>
      <vt:lpstr>'P5'!Area_de_impressao</vt:lpstr>
      <vt:lpstr>'P6'!Area_de_impressao</vt:lpstr>
      <vt:lpstr>'P7'!Area_de_impressao</vt:lpstr>
      <vt:lpstr>'P8'!Area_de_impressao</vt:lpstr>
      <vt:lpstr>'Planejamento (PT)'!Area_de_impressao</vt:lpstr>
      <vt:lpstr>'R$ Produto (Total)'!Area_de_impressao</vt:lpstr>
      <vt:lpstr>'R$ TOTAL (Consolidado)'!Area_de_impressao</vt:lpstr>
      <vt:lpstr>'P1'!Titulos_de_impressao</vt:lpstr>
      <vt:lpstr>'P2'!Titulos_de_impressao</vt:lpstr>
      <vt:lpstr>'P3'!Titulos_de_impressao</vt:lpstr>
      <vt:lpstr>'P4'!Titulos_de_impressao</vt:lpstr>
      <vt:lpstr>'P5'!Titulos_de_impressao</vt:lpstr>
      <vt:lpstr>'P6'!Titulos_de_impressao</vt:lpstr>
      <vt:lpstr>'P7'!Titulos_de_impressao</vt:lpstr>
      <vt:lpstr>'P8'!Titulos_de_impressao</vt:lpstr>
      <vt:lpstr>'Planejamento (PT)'!Titulos_de_impressao</vt:lpstr>
      <vt:lpstr>'R$ TOTAL (Consolidado)'!Titulos_de_impressao</vt:lpstr>
    </vt:vector>
  </TitlesOfParts>
  <Manager/>
  <Company>Serenco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</dc:creator>
  <cp:keywords/>
  <dc:description/>
  <cp:lastModifiedBy>Felipe Stefan Costa Castro</cp:lastModifiedBy>
  <cp:revision/>
  <cp:lastPrinted>2026-09-25T19:16:01Z</cp:lastPrinted>
  <dcterms:created xsi:type="dcterms:W3CDTF">2009-02-03T12:18:48Z</dcterms:created>
  <dcterms:modified xsi:type="dcterms:W3CDTF">2026-10-13T17:43:29Z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0x010100E13A0AECF16DCE43814DAC9BA31E4679</vt:lpwstr>
  </property>
  <property fmtid="{D5CDD505-2E9C-101B-9397-08002B2CF9AE}" pid="3" name="MediaServiceImageTags">
    <vt:lpwstr/>
  </property>
</Properties>
</file>