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lex.pereira\Downloads\"/>
    </mc:Choice>
  </mc:AlternateContent>
  <xr:revisionPtr revIDLastSave="0" documentId="13_ncr:1_{0B3294BD-F112-4B62-8780-6EDE6872E171}" xr6:coauthVersionLast="47" xr6:coauthVersionMax="47" xr10:uidLastSave="{00000000-0000-0000-0000-000000000000}"/>
  <bookViews>
    <workbookView xWindow="-28920" yWindow="-15" windowWidth="29040" windowHeight="15720" tabRatio="500" xr2:uid="{00000000-000D-0000-FFFF-FFFF00000000}"/>
  </bookViews>
  <sheets>
    <sheet name="Capa" sheetId="28" r:id="rId1"/>
    <sheet name="Produto 1" sheetId="3" r:id="rId2"/>
    <sheet name="Produto 2" sheetId="4" r:id="rId3"/>
    <sheet name="Produto 3" sheetId="5" r:id="rId4"/>
    <sheet name="Produto 4" sheetId="6" r:id="rId5"/>
    <sheet name="Produto 5" sheetId="7" r:id="rId6"/>
    <sheet name="Produto 6" sheetId="8" r:id="rId7"/>
    <sheet name="Consolidada" sheetId="9" state="hidden" r:id="rId8"/>
    <sheet name="Custo por Produto" sheetId="10" r:id="rId9"/>
    <sheet name="Cronograma" sheetId="11" r:id="rId10"/>
    <sheet name="Fator K" sheetId="12" r:id="rId11"/>
    <sheet name="BDI" sheetId="13" r:id="rId12"/>
    <sheet name="Custos" sheetId="16" state="hidden" r:id="rId13"/>
    <sheet name="Consolidada TR" sheetId="27" state="hidden" r:id="rId14"/>
  </sheets>
  <externalReferences>
    <externalReference r:id="rId15"/>
  </externalReferences>
  <definedNames>
    <definedName name="_xlnm.Print_Area" localSheetId="11">BDI!$A$1:$K$27</definedName>
    <definedName name="_xlnm.Print_Area" localSheetId="0">Capa!$A$1:$P$31</definedName>
    <definedName name="_xlnm.Print_Area" localSheetId="9">Cronograma!$B$1:$W$28</definedName>
    <definedName name="_xlnm.Print_Area" localSheetId="8">'Custo por Produto'!$B$2:$I$13</definedName>
    <definedName name="_xlnm.Print_Area" localSheetId="12">Custos!$B$2:$F$20</definedName>
    <definedName name="_xlnm.Print_Area" localSheetId="10">'Fator K'!$A$1:$I$22</definedName>
    <definedName name="_xlnm.Print_Titles" localSheetId="10">'Fator K'!$1:$2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12" l="1"/>
  <c r="F2" i="11"/>
  <c r="D2" i="10"/>
  <c r="B2" i="8"/>
  <c r="B2" i="7"/>
  <c r="B2" i="6"/>
  <c r="B2" i="5"/>
  <c r="B2" i="4"/>
  <c r="B2" i="3"/>
  <c r="I10" i="12"/>
  <c r="I15" i="12" s="1"/>
  <c r="G12" i="8"/>
  <c r="G11" i="8"/>
  <c r="G10" i="8"/>
  <c r="G9" i="8"/>
  <c r="G8" i="8"/>
  <c r="F15" i="27"/>
  <c r="E15" i="27"/>
  <c r="C15" i="27"/>
  <c r="F13" i="27"/>
  <c r="E13" i="27"/>
  <c r="C13" i="27"/>
  <c r="E12" i="27"/>
  <c r="C12" i="27"/>
  <c r="E11" i="27"/>
  <c r="C11" i="27"/>
  <c r="E10" i="27"/>
  <c r="C10" i="27"/>
  <c r="E9" i="27"/>
  <c r="C9" i="27"/>
  <c r="B2" i="27"/>
  <c r="H13" i="27"/>
  <c r="I13" i="27" s="1"/>
  <c r="J13" i="27" s="1"/>
  <c r="H12" i="27"/>
  <c r="H15" i="27"/>
  <c r="E17" i="16"/>
  <c r="F17" i="16" s="1"/>
  <c r="C17" i="16"/>
  <c r="E16" i="16"/>
  <c r="F16" i="16" s="1"/>
  <c r="E15" i="16"/>
  <c r="F15" i="16" s="1"/>
  <c r="E14" i="16"/>
  <c r="F14" i="16" s="1"/>
  <c r="E13" i="16"/>
  <c r="F13" i="16" s="1"/>
  <c r="E12" i="16"/>
  <c r="F12" i="16" s="1"/>
  <c r="F11" i="16"/>
  <c r="F10" i="16"/>
  <c r="D2" i="16"/>
  <c r="I13" i="5"/>
  <c r="E25" i="13"/>
  <c r="K22" i="13"/>
  <c r="H19" i="13"/>
  <c r="H19" i="11"/>
  <c r="E15" i="11"/>
  <c r="R13" i="11"/>
  <c r="Q13" i="11"/>
  <c r="P13" i="11"/>
  <c r="O13" i="11"/>
  <c r="N13" i="11"/>
  <c r="M13" i="11"/>
  <c r="L13" i="11"/>
  <c r="K13" i="11"/>
  <c r="E13" i="11"/>
  <c r="E11" i="11"/>
  <c r="G27" i="9"/>
  <c r="E27" i="9"/>
  <c r="C27" i="9"/>
  <c r="G26" i="9"/>
  <c r="E26" i="9"/>
  <c r="C26" i="9"/>
  <c r="G25" i="9"/>
  <c r="E25" i="9"/>
  <c r="C25" i="9"/>
  <c r="G24" i="9"/>
  <c r="E24" i="9"/>
  <c r="C24" i="9"/>
  <c r="G23" i="9"/>
  <c r="E23" i="9"/>
  <c r="C23" i="9"/>
  <c r="G21" i="9"/>
  <c r="E21" i="9"/>
  <c r="C21" i="9"/>
  <c r="G20" i="9"/>
  <c r="E20" i="9"/>
  <c r="C20" i="9"/>
  <c r="G19" i="9"/>
  <c r="E19" i="9"/>
  <c r="C19" i="9"/>
  <c r="G18" i="9"/>
  <c r="E18" i="9"/>
  <c r="C18" i="9"/>
  <c r="G17" i="9"/>
  <c r="E17" i="9"/>
  <c r="C17" i="9"/>
  <c r="E16" i="9"/>
  <c r="C16" i="9"/>
  <c r="H15" i="9"/>
  <c r="E15" i="9"/>
  <c r="C15" i="9"/>
  <c r="F13" i="9"/>
  <c r="E13" i="9"/>
  <c r="D13" i="9"/>
  <c r="C13" i="9"/>
  <c r="G12" i="9"/>
  <c r="E12" i="9"/>
  <c r="C12" i="9"/>
  <c r="E10" i="9"/>
  <c r="C10" i="9"/>
  <c r="E9" i="9"/>
  <c r="C9" i="9"/>
  <c r="E8" i="9"/>
  <c r="C8" i="9"/>
  <c r="B2" i="9"/>
  <c r="H13" i="9"/>
  <c r="I18" i="12" l="1"/>
  <c r="I17" i="12"/>
  <c r="I16" i="12"/>
  <c r="J13" i="5"/>
  <c r="I11" i="8"/>
  <c r="F26" i="9"/>
  <c r="F25" i="9"/>
  <c r="F24" i="9"/>
  <c r="F23" i="9"/>
  <c r="H21" i="11"/>
  <c r="F21" i="9"/>
  <c r="I11" i="7"/>
  <c r="F20" i="9"/>
  <c r="F19" i="9"/>
  <c r="I10" i="7"/>
  <c r="F17" i="9"/>
  <c r="G20" i="13"/>
  <c r="H20" i="13" s="1"/>
  <c r="H21" i="13" s="1"/>
  <c r="G21" i="13"/>
  <c r="F20" i="13"/>
  <c r="F21" i="13"/>
  <c r="H26" i="9"/>
  <c r="H25" i="9"/>
  <c r="I10" i="8"/>
  <c r="H24" i="9"/>
  <c r="I9" i="8"/>
  <c r="I8" i="8"/>
  <c r="H23" i="9"/>
  <c r="H20" i="9"/>
  <c r="H19" i="9"/>
  <c r="H18" i="9"/>
  <c r="H17" i="11"/>
  <c r="H16" i="9"/>
  <c r="I15" i="27"/>
  <c r="J15" i="27" s="1"/>
  <c r="I13" i="9"/>
  <c r="J9" i="8" l="1"/>
  <c r="J8" i="8"/>
  <c r="J13" i="9"/>
  <c r="J10" i="8"/>
  <c r="J11" i="8"/>
  <c r="I19" i="9"/>
  <c r="J19" i="9" s="1"/>
  <c r="J10" i="7"/>
  <c r="I20" i="9"/>
  <c r="I9" i="7"/>
  <c r="J9" i="7" s="1"/>
  <c r="F18" i="9"/>
  <c r="I18" i="9" s="1"/>
  <c r="J18" i="9" s="1"/>
  <c r="F12" i="9"/>
  <c r="I12" i="9" s="1"/>
  <c r="J12" i="9" s="1"/>
  <c r="I12" i="5"/>
  <c r="J12" i="5" s="1"/>
  <c r="J11" i="5" s="1"/>
  <c r="H27" i="9"/>
  <c r="L21" i="11"/>
  <c r="O21" i="11"/>
  <c r="Q21" i="11"/>
  <c r="N21" i="11"/>
  <c r="P21" i="11"/>
  <c r="R21" i="11"/>
  <c r="K21" i="11"/>
  <c r="M21" i="11"/>
  <c r="I12" i="7"/>
  <c r="J12" i="7" s="1"/>
  <c r="H21" i="9"/>
  <c r="I21" i="9" s="1"/>
  <c r="J21" i="9" s="1"/>
  <c r="H17" i="9"/>
  <c r="I17" i="9" s="1"/>
  <c r="J17" i="9" s="1"/>
  <c r="I8" i="7"/>
  <c r="J8" i="7" s="1"/>
  <c r="H11" i="27"/>
  <c r="H10" i="9"/>
  <c r="H10" i="27"/>
  <c r="H9" i="9"/>
  <c r="H8" i="9"/>
  <c r="H9" i="27"/>
  <c r="F12" i="27"/>
  <c r="I12" i="27" s="1"/>
  <c r="J12" i="27" s="1"/>
  <c r="O17" i="11"/>
  <c r="P17" i="11"/>
  <c r="M17" i="11"/>
  <c r="L17" i="11"/>
  <c r="N17" i="11"/>
  <c r="Q17" i="11"/>
  <c r="J14" i="27"/>
  <c r="F27" i="9"/>
  <c r="I27" i="9" s="1"/>
  <c r="J27" i="9" s="1"/>
  <c r="I12" i="8"/>
  <c r="J12" i="8" s="1"/>
  <c r="J20" i="9"/>
  <c r="I26" i="9"/>
  <c r="J26" i="9" s="1"/>
  <c r="I25" i="9"/>
  <c r="J25" i="9" s="1"/>
  <c r="I24" i="9"/>
  <c r="J24" i="9" s="1"/>
  <c r="I23" i="9"/>
  <c r="J23" i="9" s="1"/>
  <c r="J11" i="7"/>
  <c r="J11" i="9" l="1"/>
  <c r="F16" i="9"/>
  <c r="I16" i="9" s="1"/>
  <c r="J16" i="9" s="1"/>
  <c r="I8" i="6"/>
  <c r="J8" i="6" s="1"/>
  <c r="K20" i="11"/>
  <c r="N20" i="11"/>
  <c r="Q20" i="11"/>
  <c r="O20" i="11"/>
  <c r="L20" i="11"/>
  <c r="M20" i="11"/>
  <c r="P20" i="11"/>
  <c r="J7" i="7"/>
  <c r="I8" i="3"/>
  <c r="J8" i="3" s="1"/>
  <c r="F9" i="27"/>
  <c r="I9" i="27" s="1"/>
  <c r="J9" i="27" s="1"/>
  <c r="F8" i="9"/>
  <c r="I8" i="9" s="1"/>
  <c r="J8" i="9" s="1"/>
  <c r="I8" i="5"/>
  <c r="J8" i="5" s="1"/>
  <c r="F10" i="9"/>
  <c r="I10" i="9" s="1"/>
  <c r="J10" i="9" s="1"/>
  <c r="I10" i="3"/>
  <c r="J10" i="3" s="1"/>
  <c r="I10" i="5"/>
  <c r="J10" i="5" s="1"/>
  <c r="F11" i="27"/>
  <c r="I11" i="27" s="1"/>
  <c r="J11" i="27" s="1"/>
  <c r="I9" i="5"/>
  <c r="J9" i="5" s="1"/>
  <c r="F9" i="9"/>
  <c r="I9" i="9" s="1"/>
  <c r="J9" i="9" s="1"/>
  <c r="I9" i="3"/>
  <c r="J9" i="3" s="1"/>
  <c r="F10" i="27"/>
  <c r="I10" i="27" s="1"/>
  <c r="J10" i="27" s="1"/>
  <c r="J22" i="9"/>
  <c r="J7" i="8"/>
  <c r="J7" i="6" l="1"/>
  <c r="J10" i="6" s="1"/>
  <c r="K7" i="6" s="1"/>
  <c r="K10" i="6" s="1"/>
  <c r="J14" i="7"/>
  <c r="K7" i="7" s="1"/>
  <c r="K14" i="7" s="1"/>
  <c r="J7" i="3"/>
  <c r="J8" i="27"/>
  <c r="J7" i="9"/>
  <c r="J7" i="5"/>
  <c r="J14" i="8"/>
  <c r="K7" i="8" s="1"/>
  <c r="K14" i="8" s="1"/>
  <c r="K8" i="7" l="1"/>
  <c r="K11" i="7"/>
  <c r="K12" i="7"/>
  <c r="K10" i="7"/>
  <c r="K9" i="7"/>
  <c r="G11" i="10"/>
  <c r="J12" i="3"/>
  <c r="K7" i="3" s="1"/>
  <c r="K12" i="3" s="1"/>
  <c r="J17" i="27"/>
  <c r="K8" i="27" s="1"/>
  <c r="J14" i="5"/>
  <c r="K7" i="5" s="1"/>
  <c r="K8" i="6"/>
  <c r="G10" i="10"/>
  <c r="K12" i="8"/>
  <c r="K8" i="8"/>
  <c r="K9" i="8"/>
  <c r="K11" i="8"/>
  <c r="K10" i="8"/>
  <c r="G12" i="10"/>
  <c r="F19" i="11" l="1"/>
  <c r="K8" i="3"/>
  <c r="K10" i="3"/>
  <c r="K9" i="3"/>
  <c r="G7" i="10"/>
  <c r="K9" i="27"/>
  <c r="K10" i="27"/>
  <c r="K11" i="27"/>
  <c r="K15" i="27"/>
  <c r="K14" i="27"/>
  <c r="K17" i="27" s="1"/>
  <c r="K12" i="27"/>
  <c r="K13" i="27"/>
  <c r="K8" i="5"/>
  <c r="K9" i="5"/>
  <c r="K10" i="5"/>
  <c r="K11" i="5"/>
  <c r="K14" i="5" s="1"/>
  <c r="K12" i="5"/>
  <c r="K13" i="5"/>
  <c r="G9" i="10"/>
  <c r="F17" i="11"/>
  <c r="F21" i="11"/>
  <c r="R20" i="11" l="1"/>
  <c r="F11" i="11"/>
  <c r="I8" i="4"/>
  <c r="J8" i="4" s="1"/>
  <c r="F15" i="9"/>
  <c r="I15" i="9" s="1"/>
  <c r="J15" i="9" s="1"/>
  <c r="F15" i="11"/>
  <c r="M18" i="11"/>
  <c r="P18" i="11"/>
  <c r="L18" i="11"/>
  <c r="N18" i="11"/>
  <c r="O18" i="11"/>
  <c r="Q18" i="11"/>
  <c r="K22" i="11"/>
  <c r="M22" i="11"/>
  <c r="O22" i="11"/>
  <c r="Q22" i="11"/>
  <c r="L22" i="11"/>
  <c r="N22" i="11"/>
  <c r="P22" i="11"/>
  <c r="R22" i="11" l="1"/>
  <c r="J12" i="11"/>
  <c r="J23" i="11" s="1"/>
  <c r="J24" i="11" s="1"/>
  <c r="J7" i="4"/>
  <c r="J14" i="9"/>
  <c r="M16" i="11"/>
  <c r="N16" i="11"/>
  <c r="O16" i="11"/>
  <c r="Q16" i="11"/>
  <c r="K16" i="11"/>
  <c r="R16" i="11"/>
  <c r="L16" i="11"/>
  <c r="P16" i="11"/>
  <c r="J10" i="4" l="1"/>
  <c r="K7" i="4" s="1"/>
  <c r="K10" i="4" s="1"/>
  <c r="J29" i="9"/>
  <c r="K14" i="9" s="1"/>
  <c r="K8" i="4" l="1"/>
  <c r="G8" i="10"/>
  <c r="K15" i="9"/>
  <c r="K19" i="9"/>
  <c r="K18" i="9"/>
  <c r="K13" i="9"/>
  <c r="K12" i="9"/>
  <c r="K27" i="9"/>
  <c r="K25" i="9"/>
  <c r="K21" i="9"/>
  <c r="K17" i="9"/>
  <c r="K11" i="9"/>
  <c r="K16" i="9"/>
  <c r="K20" i="9"/>
  <c r="K26" i="9"/>
  <c r="K24" i="9"/>
  <c r="K9" i="9"/>
  <c r="K10" i="9"/>
  <c r="K22" i="9"/>
  <c r="K23" i="9"/>
  <c r="K8" i="9"/>
  <c r="K7" i="9"/>
  <c r="G13" i="10" l="1"/>
  <c r="H8" i="10" s="1"/>
  <c r="F13" i="11"/>
  <c r="K29" i="9"/>
  <c r="H10" i="10" l="1"/>
  <c r="H12" i="10"/>
  <c r="H11" i="10"/>
  <c r="H7" i="10"/>
  <c r="H9" i="10"/>
  <c r="F23" i="11"/>
  <c r="G13" i="11" s="1"/>
  <c r="L14" i="11"/>
  <c r="L23" i="11" s="1"/>
  <c r="M14" i="11"/>
  <c r="M23" i="11" s="1"/>
  <c r="O14" i="11"/>
  <c r="O23" i="11" s="1"/>
  <c r="Q14" i="11"/>
  <c r="Q23" i="11" s="1"/>
  <c r="K14" i="11"/>
  <c r="K23" i="11" s="1"/>
  <c r="K24" i="11" s="1"/>
  <c r="N14" i="11"/>
  <c r="N23" i="11" s="1"/>
  <c r="P14" i="11"/>
  <c r="P23" i="11" s="1"/>
  <c r="R14" i="11"/>
  <c r="R23" i="11" s="1"/>
  <c r="L24" i="11" l="1"/>
  <c r="M24" i="11" s="1"/>
  <c r="N24" i="11" s="1"/>
  <c r="O24" i="11" s="1"/>
  <c r="P24" i="11" s="1"/>
  <c r="Q24" i="11" s="1"/>
  <c r="R24" i="11" s="1"/>
  <c r="G17" i="11"/>
  <c r="G21" i="11"/>
  <c r="G19" i="11"/>
  <c r="G11" i="11"/>
  <c r="G15" i="11"/>
  <c r="H13" i="10"/>
  <c r="G23" i="11" l="1"/>
</calcChain>
</file>

<file path=xl/sharedStrings.xml><?xml version="1.0" encoding="utf-8"?>
<sst xmlns="http://schemas.openxmlformats.org/spreadsheetml/2006/main" count="439" uniqueCount="238">
  <si>
    <t>Execução de serviços e de projetos de proteção e conservação de nascentes na porção Capixaba da Bacia do Rio Doce, no âmbito da Iniciativa RIO VIVO, em conformidade com o Programa 16 – Proteção e Conservação dos Recursos Hídricos.</t>
  </si>
  <si>
    <t xml:space="preserve">Produto 1 - Plano de Trabalho </t>
  </si>
  <si>
    <t>Item</t>
  </si>
  <si>
    <t>Especificação</t>
  </si>
  <si>
    <t>Fonte</t>
  </si>
  <si>
    <t>Cód.</t>
  </si>
  <si>
    <t>Custo unitário (R$)</t>
  </si>
  <si>
    <t>Un.</t>
  </si>
  <si>
    <t>Quant.</t>
  </si>
  <si>
    <t>Custo total (R$)</t>
  </si>
  <si>
    <t>Custo total
com K
(R$)</t>
  </si>
  <si>
    <t>Peso %</t>
  </si>
  <si>
    <t>Equipe Técnica Permanente</t>
  </si>
  <si>
    <t>1.1</t>
  </si>
  <si>
    <t>DNIT</t>
  </si>
  <si>
    <t>hora</t>
  </si>
  <si>
    <t>1.2</t>
  </si>
  <si>
    <t>1.3</t>
  </si>
  <si>
    <t>VALOR TOTAL - Incluso K</t>
  </si>
  <si>
    <t>R$</t>
  </si>
  <si>
    <t>Produto 2 - Diagnóstico Ambiental da Propriedade</t>
  </si>
  <si>
    <t>3.1</t>
  </si>
  <si>
    <t>Diagnóstico Ambiental da Propriedade</t>
  </si>
  <si>
    <t>Composição</t>
  </si>
  <si>
    <t>imóvel</t>
  </si>
  <si>
    <t>Produto 3 - Relatório Mensal de Atividades (RMA)</t>
  </si>
  <si>
    <t>,</t>
  </si>
  <si>
    <t>Despesas Diversas</t>
  </si>
  <si>
    <t>2.1</t>
  </si>
  <si>
    <t>mês</t>
  </si>
  <si>
    <t>2.2</t>
  </si>
  <si>
    <t>und</t>
  </si>
  <si>
    <t>Produto 4 - Execução das Intervenções</t>
  </si>
  <si>
    <t>Custo total
com BDI
(R$)</t>
  </si>
  <si>
    <t>3.2</t>
  </si>
  <si>
    <t>VALOR TOTAL - Incluso BDI</t>
  </si>
  <si>
    <t>Produto 5 - Instalação de Canteiro e Mobilização/Desmobilização</t>
  </si>
  <si>
    <t>4.1</t>
  </si>
  <si>
    <t>4.2</t>
  </si>
  <si>
    <t>4.3</t>
  </si>
  <si>
    <t>4.4</t>
  </si>
  <si>
    <t>Produto 6 - Mobilização Social e Educação Ambiental</t>
  </si>
  <si>
    <t>5.1</t>
  </si>
  <si>
    <t>5.2</t>
  </si>
  <si>
    <t>5.3</t>
  </si>
  <si>
    <t>5.4</t>
  </si>
  <si>
    <t>5.5</t>
  </si>
  <si>
    <t>Planilha Orçamentária Consolidada</t>
  </si>
  <si>
    <t>Custo total
com K / BDI
(R$)</t>
  </si>
  <si>
    <t>SINAPI</t>
  </si>
  <si>
    <t>Despesas de Execução (inclusive canteiro, apoio e mobilização)</t>
  </si>
  <si>
    <t>metro</t>
  </si>
  <si>
    <t>3.3</t>
  </si>
  <si>
    <t>3.4</t>
  </si>
  <si>
    <t>3.5</t>
  </si>
  <si>
    <t>3.6</t>
  </si>
  <si>
    <t>3.7</t>
  </si>
  <si>
    <t>Mobilização Social e Educação Ambiental</t>
  </si>
  <si>
    <t>4.5</t>
  </si>
  <si>
    <t>Custo por produto</t>
  </si>
  <si>
    <t>PRODUTO</t>
  </si>
  <si>
    <t>Descrição</t>
  </si>
  <si>
    <t>Custo total</t>
  </si>
  <si>
    <t>Percentual</t>
  </si>
  <si>
    <t>%</t>
  </si>
  <si>
    <t>Produto 1 -</t>
  </si>
  <si>
    <t>Produto 2 -</t>
  </si>
  <si>
    <t>Produto 3 -</t>
  </si>
  <si>
    <t>Produto 4 -</t>
  </si>
  <si>
    <t>EXECUÇÃO DAS INTERVENÇÕES</t>
  </si>
  <si>
    <t>Produto 5 -</t>
  </si>
  <si>
    <t>CANTEIRO, APOIO E MOBILIZAÇÃO</t>
  </si>
  <si>
    <t>Produto 6 -</t>
  </si>
  <si>
    <t>MOBILIZAÇÃO SOCIAL E EDUCAÇÃO AMBIENTAL</t>
  </si>
  <si>
    <t>Total</t>
  </si>
  <si>
    <t>CRONOGRAMA FÍSICO-FINANCEIRO</t>
  </si>
  <si>
    <t>ETAPA</t>
  </si>
  <si>
    <t>ESPECIFICAÇÃO</t>
  </si>
  <si>
    <t>Repasse</t>
  </si>
  <si>
    <t>Físico</t>
  </si>
  <si>
    <t>Mês</t>
  </si>
  <si>
    <t>Unidade</t>
  </si>
  <si>
    <t xml:space="preserve">PRODUTO 1 </t>
  </si>
  <si>
    <t>Relatório</t>
  </si>
  <si>
    <t>n</t>
  </si>
  <si>
    <t xml:space="preserve">PRODUTO 2 </t>
  </si>
  <si>
    <t>PRODUTO 3</t>
  </si>
  <si>
    <t>PRODUTO 4</t>
  </si>
  <si>
    <t>metro de cerca executada</t>
  </si>
  <si>
    <t>PRODUTO 5</t>
  </si>
  <si>
    <t>mês de canteiro e apoio</t>
  </si>
  <si>
    <t>PRODUTO 6</t>
  </si>
  <si>
    <t>evento realizado</t>
  </si>
  <si>
    <t>TOTAL GERAL</t>
  </si>
  <si>
    <t>Acumulado</t>
  </si>
  <si>
    <t>LEGENDA</t>
  </si>
  <si>
    <t>Reunião para inicio do projeto</t>
  </si>
  <si>
    <t xml:space="preserve">Entrega do produto Versão Final </t>
  </si>
  <si>
    <t>Trâmites de conclusão de contrato</t>
  </si>
  <si>
    <t>Cálculo do coeficiente K</t>
  </si>
  <si>
    <t>Os K's foram calculados através de fórmulas estabelecidas pelo Acórdão 1.787/2011. Os parâmetros utilizados foram estabelecidos pela Nota Técnica Conjunta nº 01/2012/SIP/SAF da Agência Nacional de Águas.</t>
  </si>
  <si>
    <t>Custo</t>
  </si>
  <si>
    <t>Alíquota</t>
  </si>
  <si>
    <t>ES</t>
  </si>
  <si>
    <t>Encargos sociais</t>
  </si>
  <si>
    <t>ESA</t>
  </si>
  <si>
    <t>Encargos sociais sobre RPA</t>
  </si>
  <si>
    <t>ARDF</t>
  </si>
  <si>
    <t>Administração, risco e despesas financeiras</t>
  </si>
  <si>
    <t>L</t>
  </si>
  <si>
    <t>Lucro</t>
  </si>
  <si>
    <t>DFL</t>
  </si>
  <si>
    <t>Despesas fiscais legais - (PIS+COFINS+ISS) / (1-PIS+COFINS+ISS)</t>
  </si>
  <si>
    <t xml:space="preserve">PIS </t>
  </si>
  <si>
    <t>COFINS</t>
  </si>
  <si>
    <t>ISS</t>
  </si>
  <si>
    <t>K1</t>
  </si>
  <si>
    <t>Equipe técnica permanente</t>
  </si>
  <si>
    <t>(1+ES+ARDF)*(1+L)*(1+DFL)</t>
  </si>
  <si>
    <t>K2</t>
  </si>
  <si>
    <t>Consultores externos</t>
  </si>
  <si>
    <t>(1+ESA+ARDF)*(1+L)*(1+DFL)</t>
  </si>
  <si>
    <t>K3</t>
  </si>
  <si>
    <t>Serviços de apoio técnico</t>
  </si>
  <si>
    <t>(1+L)*(1+DFL)</t>
  </si>
  <si>
    <t>K4</t>
  </si>
  <si>
    <t>Despesas diretas</t>
  </si>
  <si>
    <t>DIGEA</t>
  </si>
  <si>
    <t>DIGAI</t>
  </si>
  <si>
    <t>DIRAF</t>
  </si>
  <si>
    <t>ASPLAN</t>
  </si>
  <si>
    <t>Escola de Projetos</t>
  </si>
  <si>
    <t>CÁLCULO DO BDI DO PROJETO</t>
  </si>
  <si>
    <t>Como referência para definição e análise da adequabilidade do percentual adotado, deverão ser consideradas as orientações estabelecidas pelo Tribunal de Contas da União – TCU, especialmente no Acórdão nº 2.622/2013 – Plenário, que estabeleceu parâmetros referenciais para as taxas de BDI aplicáveis a diferentes tipologias de obras e serviços de engenharia. Os percentuais indicados pelo TCU constituem referenciais para análise de razoabilidade, devendo o percentual efetivamente utilizado ser compatível com as características específicas da contratação e possuir composição analítica devidamente justificada.</t>
  </si>
  <si>
    <t>TIPO DE OBRA DO EMPREENDIMENTO</t>
  </si>
  <si>
    <t>DESONERAÇÃO</t>
  </si>
  <si>
    <t>CONSTRUÇÃO DE REDES DE ABASTECIMENTO DE ÁGUA, COLETA DE ESGOTO E CONSTRUÇÕES CORRELATAS</t>
  </si>
  <si>
    <t>SIM</t>
  </si>
  <si>
    <t>Conforme legislação tributária municipal, definir estimativa de percentual da base de cálculo para o ISS:</t>
  </si>
  <si>
    <t>Sobre a base de cálculo, definir a respectiva alíquota do ISS (entre 2% e 5%):</t>
  </si>
  <si>
    <t>ITENS</t>
  </si>
  <si>
    <t>SIGLAS</t>
  </si>
  <si>
    <t>% ADOTADO</t>
  </si>
  <si>
    <t>% MODIFICADO</t>
  </si>
  <si>
    <t>SITUAÇÃO</t>
  </si>
  <si>
    <t>INTERVALO DE ADMISSIBILIDADE</t>
  </si>
  <si>
    <t>1º Quartil</t>
  </si>
  <si>
    <t>Médio</t>
  </si>
  <si>
    <t>3º Quartil</t>
  </si>
  <si>
    <t>Administração Central</t>
  </si>
  <si>
    <t>AC</t>
  </si>
  <si>
    <t>-</t>
  </si>
  <si>
    <t>Seguro e Garantia</t>
  </si>
  <si>
    <t>SG</t>
  </si>
  <si>
    <t>Risco</t>
  </si>
  <si>
    <t>R</t>
  </si>
  <si>
    <t>Despesas Financeiras</t>
  </si>
  <si>
    <t>DF</t>
  </si>
  <si>
    <t>Tributos (impostos COFINS 3%, e  PIS 0,65%)</t>
  </si>
  <si>
    <t>CP</t>
  </si>
  <si>
    <t>Tributos (ISS, variável de acordo com o município)</t>
  </si>
  <si>
    <t>Tributos (Contribuição Previdenciária - 0% ou 4,5%, conforme Lei 12.844/2013 - Desoneração)*</t>
  </si>
  <si>
    <t>CPRB</t>
  </si>
  <si>
    <t>BDI SEM desoneração (Fórmula Acórdão TCU)</t>
  </si>
  <si>
    <t>BDI PAD</t>
  </si>
  <si>
    <t>BDI COM desoneração</t>
  </si>
  <si>
    <t>BDI DES</t>
  </si>
  <si>
    <t>Os valores de referência foram retirados da publicação Orientações para Elaboração de Planilhas Orçamentárias de Obras Públicas, do TCU. Os valores de BDI foram calculados com o emprego da fórmula:</t>
  </si>
  <si>
    <t>(1+AC + S + R + G)*(1 + DF)*(1+L)</t>
  </si>
  <si>
    <t>(1-CP-ISS-CRPB)</t>
  </si>
  <si>
    <t>CUSTOS DE REFERÊNCIA</t>
  </si>
  <si>
    <t>Nº</t>
  </si>
  <si>
    <t>DESCRIÇÃO</t>
  </si>
  <si>
    <t>R$/h</t>
  </si>
  <si>
    <t>Responável Técnico</t>
  </si>
  <si>
    <t>Mobilizador Social</t>
  </si>
  <si>
    <t>Auxiliar Administrativo</t>
  </si>
  <si>
    <t>1.4</t>
  </si>
  <si>
    <t>1.5</t>
  </si>
  <si>
    <t>Veículo leve picape média 4 x 4 com cabine dupla com capacidade de 1,10 t - 152,25 kW (sem motorista)</t>
  </si>
  <si>
    <t>Diárias</t>
  </si>
  <si>
    <t>3. Despesas de execução</t>
  </si>
  <si>
    <t xml:space="preserve">Cerca com mourões de madeira — fornecimento e instalação </t>
  </si>
  <si>
    <t>4. Canteiro, apoio e mobilização</t>
  </si>
  <si>
    <t>Canteiro — locação mensal de depósito de apoio</t>
  </si>
  <si>
    <t>Canteiro — mobilização, instalação e desmobilização dos módulos, por município</t>
  </si>
  <si>
    <t>un</t>
  </si>
  <si>
    <t>Canteiro — instalação sanitária em frente de serviço</t>
  </si>
  <si>
    <t>un x mês</t>
  </si>
  <si>
    <t>Canteiro — placa de obra e de identificação da Iniciativa RIO VIVO</t>
  </si>
  <si>
    <t>m²</t>
  </si>
  <si>
    <t>Canteiro — locação mensal de módulo de refeitório de obra</t>
  </si>
  <si>
    <t>5. Mobilização social e educação ambiental</t>
  </si>
  <si>
    <t>Mobilização — reunião comunitária realizada (lançamento ou encerramento)</t>
  </si>
  <si>
    <t>Mobilização — oficina com produtores rurais realizada</t>
  </si>
  <si>
    <t>Mobilização — ação de educação ambiental em escola realizada</t>
  </si>
  <si>
    <t>Mobilização — encontro com lideranças e articulação institucional realizado</t>
  </si>
  <si>
    <t>Mobilização — kit de material de divulgação distribuído</t>
  </si>
  <si>
    <t>1.6</t>
  </si>
  <si>
    <t>CÓDIGO</t>
  </si>
  <si>
    <t>Portaria ANA nº 288 de 02/12/2014</t>
  </si>
  <si>
    <t>Custo unitário (Cu)</t>
  </si>
  <si>
    <t>Cu x ³K1</t>
  </si>
  <si>
    <t xml:space="preserve">EQUIPE PERMANENTE </t>
  </si>
  <si>
    <t>³COOP</t>
  </si>
  <si>
    <t>Coordenador de Projeto</t>
  </si>
  <si>
    <t>³ES</t>
  </si>
  <si>
    <t>Especialista Sênior</t>
  </si>
  <si>
    <t>P8094</t>
  </si>
  <si>
    <t>Coordenador (CO)</t>
  </si>
  <si>
    <t>P8093</t>
  </si>
  <si>
    <t>Assessor de Imprensa (AI)</t>
  </si>
  <si>
    <t>ESPECIALISTA COMUNICAÇÃO SOCIAL</t>
  </si>
  <si>
    <t>Atendimento em Comunicação (AC)</t>
  </si>
  <si>
    <t>P8178</t>
  </si>
  <si>
    <t>DESIGNER GRÁFICO</t>
  </si>
  <si>
    <t>Social Media (SM)</t>
  </si>
  <si>
    <t>P8008</t>
  </si>
  <si>
    <t>Analista de desenvolvimento de sistemas pleno</t>
  </si>
  <si>
    <t>Design Gráfico e Digital (DG)</t>
  </si>
  <si>
    <t>Desenvolvedor Web (DW)</t>
  </si>
  <si>
    <t>Parâmetro - K1</t>
  </si>
  <si>
    <t>PLANO DE TRABALHO</t>
  </si>
  <si>
    <t xml:space="preserve">DIAGNÓSTICO AMBIENTAL DA PROPRIEDADE </t>
  </si>
  <si>
    <t xml:space="preserve"> RELATÓRIO MENSAL DE ATIVIDADES</t>
  </si>
  <si>
    <t>Custo total
com K 
(R$)</t>
  </si>
  <si>
    <t xml:space="preserve">   1 - Equipe Técnica</t>
  </si>
  <si>
    <t>Permanente</t>
  </si>
  <si>
    <t>Consultores</t>
  </si>
  <si>
    <t>VALOR TOTAL - Inclusos K's</t>
  </si>
  <si>
    <t xml:space="preserve">
Cálculo do coeficiente K
Os K's foram calculados através de fórmulas estabelecidas pelo Acórdão 1.787/2011. Os parâmetros utilizados foram estabelecidos pela Nota Técnica Conjunta nº 01/2012/SIP/SAF da Agência Nacional de Águas</t>
  </si>
  <si>
    <t>Preencher as células destacadas em verde</t>
  </si>
  <si>
    <t>NOME DA EMPRESA</t>
  </si>
  <si>
    <t>RESPONSÁVEL TÉCNICO PELA ELABORAÇÃO DO ORÇAMENTO</t>
  </si>
  <si>
    <t>CREA</t>
  </si>
  <si>
    <t>CIDADE, ESTADO</t>
  </si>
  <si>
    <t>DATA</t>
  </si>
  <si>
    <t>ORÇAMENTO DETALHADO - ATO CONVOCATÓRIO N° 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</si>
</sst>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6" formatCode="m/d/yyyy"/>
    <numFmt numFmtId="167" formatCode="_-&quot;R$ &quot;* #,##0.00_-;&quot;-R$ &quot;* #,##0.00_-;_-&quot;R$ &quot;* \-??_-;_-@_-"/>
    <numFmt numFmtId="168" formatCode="#,##0.0"/>
    <numFmt numFmtId="169" formatCode="mmm\-yy"/>
  </numFmts>
  <fonts count="64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sz val="12"/>
      <color theme="1"/>
      <name val="Arial"/>
      <family val="2"/>
      <charset val="1"/>
    </font>
    <font>
      <b/>
      <sz val="12"/>
      <color theme="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theme="0"/>
      <name val="Arial"/>
      <family val="2"/>
      <charset val="1"/>
    </font>
    <font>
      <b/>
      <sz val="11"/>
      <color rgb="FFFFFFFF"/>
      <name val="Arial"/>
      <family val="2"/>
      <charset val="1"/>
    </font>
    <font>
      <i/>
      <sz val="11"/>
      <name val="Arial"/>
      <family val="2"/>
      <charset val="1"/>
    </font>
    <font>
      <b/>
      <i/>
      <sz val="12"/>
      <color theme="0"/>
      <name val="Arial"/>
      <family val="2"/>
      <charset val="1"/>
    </font>
    <font>
      <sz val="11"/>
      <color theme="0"/>
      <name val="Arial"/>
      <family val="2"/>
      <charset val="1"/>
    </font>
    <font>
      <b/>
      <i/>
      <sz val="11"/>
      <color theme="0"/>
      <name val="Arial"/>
      <family val="2"/>
      <charset val="1"/>
    </font>
    <font>
      <b/>
      <i/>
      <sz val="10"/>
      <name val="Arial"/>
      <family val="2"/>
      <charset val="1"/>
    </font>
    <font>
      <i/>
      <sz val="9"/>
      <name val="Arial"/>
      <family val="2"/>
      <charset val="1"/>
    </font>
    <font>
      <sz val="10"/>
      <color theme="1"/>
      <name val="Arial"/>
      <family val="2"/>
      <charset val="1"/>
    </font>
    <font>
      <sz val="18"/>
      <name val="Arial"/>
      <family val="2"/>
      <charset val="1"/>
    </font>
    <font>
      <b/>
      <sz val="14"/>
      <color theme="0"/>
      <name val="Arial"/>
      <family val="2"/>
      <charset val="1"/>
    </font>
    <font>
      <sz val="14"/>
      <name val="Arial"/>
      <family val="2"/>
      <charset val="1"/>
    </font>
    <font>
      <sz val="14"/>
      <color theme="1"/>
      <name val="Arial"/>
      <family val="2"/>
      <charset val="1"/>
    </font>
    <font>
      <sz val="14"/>
      <name val="Webdings"/>
      <family val="1"/>
      <charset val="2"/>
    </font>
    <font>
      <sz val="11"/>
      <name val="Webdings"/>
      <family val="1"/>
      <charset val="2"/>
    </font>
    <font>
      <sz val="8"/>
      <color theme="1"/>
      <name val="Arial"/>
      <family val="2"/>
      <charset val="1"/>
    </font>
    <font>
      <b/>
      <sz val="8"/>
      <color theme="1"/>
      <name val="Arial"/>
      <family val="2"/>
      <charset val="1"/>
    </font>
    <font>
      <sz val="8"/>
      <color theme="0"/>
      <name val="Arial"/>
      <family val="2"/>
      <charset val="1"/>
    </font>
    <font>
      <sz val="9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i/>
      <sz val="8"/>
      <name val="Arial"/>
      <family val="2"/>
      <charset val="1"/>
    </font>
    <font>
      <b/>
      <sz val="8"/>
      <color rgb="FF000000"/>
      <name val="Arial"/>
      <family val="2"/>
      <charset val="1"/>
    </font>
    <font>
      <sz val="7"/>
      <color theme="1"/>
      <name val="Arial"/>
      <family val="2"/>
      <charset val="1"/>
    </font>
    <font>
      <sz val="8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theme="0"/>
      <name val="Arial"/>
      <family val="2"/>
      <charset val="1"/>
    </font>
    <font>
      <sz val="12"/>
      <color theme="1" tint="0.14999847407452621"/>
      <name val="Calibri"/>
      <family val="2"/>
      <charset val="1"/>
    </font>
    <font>
      <b/>
      <sz val="12"/>
      <color theme="0"/>
      <name val="Calibri"/>
      <family val="2"/>
      <charset val="1"/>
    </font>
    <font>
      <sz val="10"/>
      <name val="Calibri"/>
      <family val="2"/>
      <charset val="1"/>
    </font>
    <font>
      <b/>
      <sz val="12"/>
      <color theme="1" tint="0.14999847407452621"/>
      <name val="Calibri"/>
      <family val="2"/>
      <charset val="1"/>
    </font>
    <font>
      <sz val="11"/>
      <color theme="1" tint="0.1499984740745262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i/>
      <sz val="10"/>
      <name val="Calibri"/>
      <family val="2"/>
      <charset val="1"/>
    </font>
    <font>
      <i/>
      <u/>
      <sz val="10"/>
      <name val="Calibri"/>
      <family val="2"/>
      <charset val="1"/>
    </font>
    <font>
      <b/>
      <sz val="12"/>
      <color theme="1"/>
      <name val="Arial"/>
      <family val="2"/>
      <charset val="1"/>
    </font>
    <font>
      <sz val="8"/>
      <color rgb="FF333333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name val="Arial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</font>
    <font>
      <sz val="12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12"/>
      <color theme="1" tint="0.14999847407452621"/>
      <name val="Calibri Light"/>
      <family val="2"/>
    </font>
    <font>
      <b/>
      <sz val="25"/>
      <color theme="1" tint="0.14999847407452621"/>
      <name val="Calibri Light"/>
      <family val="2"/>
    </font>
    <font>
      <b/>
      <sz val="16"/>
      <name val="Arial"/>
      <family val="2"/>
    </font>
    <font>
      <b/>
      <sz val="15"/>
      <color theme="1" tint="0.1499984740745262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-0.249977111117893"/>
        <bgColor rgb="FF1F3864"/>
      </patternFill>
    </fill>
    <fill>
      <patternFill patternType="solid">
        <fgColor theme="4" tint="-0.249977111117893"/>
        <bgColor rgb="FF1F4E79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0"/>
        <bgColor rgb="FFF2F2F2"/>
      </patternFill>
    </fill>
    <fill>
      <patternFill patternType="solid">
        <fgColor theme="4" tint="0.79979857783745845"/>
        <bgColor rgb="FFDCE6F1"/>
      </patternFill>
    </fill>
    <fill>
      <patternFill patternType="solid">
        <fgColor theme="5" tint="0.39967040009765925"/>
        <bgColor rgb="FFA6A6A6"/>
      </patternFill>
    </fill>
    <fill>
      <patternFill patternType="solid">
        <fgColor theme="4" tint="0.39967040009765925"/>
        <bgColor rgb="FFA6A6A6"/>
      </patternFill>
    </fill>
    <fill>
      <patternFill patternType="solid">
        <fgColor theme="6"/>
        <bgColor rgb="FF92D050"/>
      </patternFill>
    </fill>
    <fill>
      <patternFill patternType="solid">
        <fgColor rgb="FFD9E1F2"/>
        <bgColor rgb="FFDCE6F2"/>
      </patternFill>
    </fill>
    <fill>
      <patternFill patternType="solid">
        <fgColor rgb="FF002060"/>
        <bgColor rgb="FF17375E"/>
      </patternFill>
    </fill>
    <fill>
      <patternFill patternType="solid">
        <fgColor rgb="FFBDD7EE"/>
        <bgColor rgb="FFC6D9F1"/>
      </patternFill>
    </fill>
    <fill>
      <patternFill patternType="solid">
        <fgColor theme="3" tint="0.79979857783745845"/>
        <bgColor rgb="FFBDD7EE"/>
      </patternFill>
    </fill>
    <fill>
      <patternFill patternType="solid">
        <fgColor theme="4" tint="0.59959715567491678"/>
        <bgColor rgb="FFBDD7EE"/>
      </patternFill>
    </fill>
    <fill>
      <patternFill patternType="solid">
        <fgColor theme="0" tint="-0.14999847407452621"/>
        <bgColor rgb="FFD9E1F2"/>
      </patternFill>
    </fill>
    <fill>
      <patternFill patternType="solid">
        <fgColor rgb="FF244062"/>
        <bgColor rgb="FF1F3864"/>
      </patternFill>
    </fill>
    <fill>
      <patternFill patternType="solid">
        <fgColor rgb="FFDCE6F1"/>
        <bgColor rgb="FFDCE6F2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6D9F1"/>
      </patternFill>
    </fill>
    <fill>
      <patternFill patternType="solid">
        <fgColor rgb="FFC6E6A2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2"/>
      </right>
      <top/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auto="1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1" tint="0.49967955565050204"/>
      </top>
      <bottom style="thin">
        <color theme="1" tint="0.4996795556505020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rgb="FF808080"/>
      </top>
      <bottom/>
      <diagonal/>
    </border>
  </borders>
  <cellStyleXfs count="19">
    <xf numFmtId="0" fontId="0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9" fontId="54" fillId="0" borderId="0"/>
    <xf numFmtId="9" fontId="54" fillId="0" borderId="0"/>
    <xf numFmtId="9" fontId="54" fillId="0" borderId="0"/>
    <xf numFmtId="9" fontId="2" fillId="0" borderId="0"/>
    <xf numFmtId="164" fontId="54" fillId="0" borderId="0"/>
    <xf numFmtId="164" fontId="54" fillId="0" borderId="0"/>
    <xf numFmtId="164" fontId="54" fillId="0" borderId="0"/>
    <xf numFmtId="164" fontId="54" fillId="0" borderId="0"/>
    <xf numFmtId="0" fontId="55" fillId="0" borderId="0"/>
  </cellStyleXfs>
  <cellXfs count="394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justify" vertical="center"/>
    </xf>
    <xf numFmtId="0" fontId="11" fillId="3" borderId="9" xfId="0" applyFont="1" applyFill="1" applyBorder="1" applyAlignment="1">
      <alignment horizontal="center" vertical="center"/>
    </xf>
    <xf numFmtId="4" fontId="11" fillId="3" borderId="9" xfId="0" applyNumberFormat="1" applyFont="1" applyFill="1" applyBorder="1" applyAlignment="1">
      <alignment vertical="center"/>
    </xf>
    <xf numFmtId="4" fontId="11" fillId="3" borderId="9" xfId="0" applyNumberFormat="1" applyFont="1" applyFill="1" applyBorder="1" applyAlignment="1">
      <alignment horizontal="center" vertical="center"/>
    </xf>
    <xf numFmtId="10" fontId="11" fillId="3" borderId="16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/>
    </xf>
    <xf numFmtId="10" fontId="13" fillId="0" borderId="17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 wrapText="1"/>
    </xf>
    <xf numFmtId="10" fontId="13" fillId="0" borderId="18" xfId="0" applyNumberFormat="1" applyFont="1" applyBorder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right" vertical="center" wrapText="1"/>
    </xf>
    <xf numFmtId="4" fontId="16" fillId="2" borderId="21" xfId="0" applyNumberFormat="1" applyFont="1" applyFill="1" applyBorder="1" applyAlignment="1">
      <alignment horizontal="center" vertical="center"/>
    </xf>
    <xf numFmtId="4" fontId="15" fillId="2" borderId="21" xfId="0" applyNumberFormat="1" applyFont="1" applyFill="1" applyBorder="1" applyAlignment="1">
      <alignment vertical="center"/>
    </xf>
    <xf numFmtId="4" fontId="16" fillId="2" borderId="21" xfId="0" applyNumberFormat="1" applyFont="1" applyFill="1" applyBorder="1" applyAlignment="1">
      <alignment horizontal="right" vertical="center"/>
    </xf>
    <xf numFmtId="4" fontId="16" fillId="2" borderId="22" xfId="0" applyNumberFormat="1" applyFont="1" applyFill="1" applyBorder="1" applyAlignment="1">
      <alignment horizontal="center" vertical="center"/>
    </xf>
    <xf numFmtId="10" fontId="16" fillId="2" borderId="23" xfId="0" applyNumberFormat="1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center" vertical="center"/>
    </xf>
    <xf numFmtId="4" fontId="12" fillId="3" borderId="24" xfId="0" applyNumberFormat="1" applyFont="1" applyFill="1" applyBorder="1" applyAlignment="1">
      <alignment vertical="center"/>
    </xf>
    <xf numFmtId="4" fontId="12" fillId="3" borderId="24" xfId="0" applyNumberFormat="1" applyFont="1" applyFill="1" applyBorder="1" applyAlignment="1">
      <alignment horizontal="center" vertical="center"/>
    </xf>
    <xf numFmtId="10" fontId="12" fillId="3" borderId="13" xfId="0" applyNumberFormat="1" applyFont="1" applyFill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justify" vertical="center" wrapText="1"/>
    </xf>
    <xf numFmtId="3" fontId="9" fillId="0" borderId="0" xfId="0" applyNumberFormat="1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 wrapText="1"/>
    </xf>
    <xf numFmtId="10" fontId="13" fillId="0" borderId="25" xfId="0" applyNumberFormat="1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justify" vertical="center" wrapText="1"/>
    </xf>
    <xf numFmtId="4" fontId="3" fillId="0" borderId="26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10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/>
    </xf>
    <xf numFmtId="4" fontId="3" fillId="4" borderId="24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11" fillId="3" borderId="28" xfId="0" applyFont="1" applyFill="1" applyBorder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vertical="center" wrapText="1" shrinkToFit="1"/>
    </xf>
    <xf numFmtId="0" fontId="20" fillId="0" borderId="3" xfId="0" applyFont="1" applyBorder="1" applyAlignment="1">
      <alignment vertical="center" wrapText="1" shrinkToFit="1"/>
    </xf>
    <xf numFmtId="0" fontId="3" fillId="0" borderId="4" xfId="0" applyFont="1" applyBorder="1" applyAlignment="1">
      <alignment vertical="center"/>
    </xf>
    <xf numFmtId="0" fontId="20" fillId="0" borderId="0" xfId="0" applyFont="1" applyAlignment="1">
      <alignment vertical="center" wrapText="1" shrinkToFit="1"/>
    </xf>
    <xf numFmtId="0" fontId="20" fillId="0" borderId="5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4" xfId="0" applyFont="1" applyFill="1" applyBorder="1" applyAlignment="1">
      <alignment vertical="center"/>
    </xf>
    <xf numFmtId="0" fontId="11" fillId="5" borderId="2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21" fillId="3" borderId="14" xfId="0" applyFont="1" applyFill="1" applyBorder="1" applyAlignment="1">
      <alignment horizontal="center" vertical="center" wrapText="1"/>
    </xf>
    <xf numFmtId="0" fontId="21" fillId="3" borderId="28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167" fontId="23" fillId="6" borderId="12" xfId="0" applyNumberFormat="1" applyFont="1" applyFill="1" applyBorder="1" applyAlignment="1">
      <alignment vertical="center" wrapText="1"/>
    </xf>
    <xf numFmtId="0" fontId="22" fillId="9" borderId="14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vertical="center" wrapText="1"/>
    </xf>
    <xf numFmtId="167" fontId="22" fillId="6" borderId="14" xfId="0" applyNumberFormat="1" applyFont="1" applyFill="1" applyBorder="1" applyAlignment="1">
      <alignment horizontal="center" vertical="center" wrapText="1"/>
    </xf>
    <xf numFmtId="0" fontId="24" fillId="6" borderId="30" xfId="0" applyFont="1" applyFill="1" applyBorder="1" applyAlignment="1">
      <alignment vertical="center" wrapText="1"/>
    </xf>
    <xf numFmtId="167" fontId="22" fillId="6" borderId="30" xfId="0" applyNumberFormat="1" applyFont="1" applyFill="1" applyBorder="1" applyAlignment="1">
      <alignment horizontal="center" vertical="center" wrapText="1"/>
    </xf>
    <xf numFmtId="168" fontId="22" fillId="9" borderId="14" xfId="0" applyNumberFormat="1" applyFont="1" applyFill="1" applyBorder="1" applyAlignment="1">
      <alignment horizontal="center" vertical="center" wrapText="1"/>
    </xf>
    <xf numFmtId="0" fontId="24" fillId="6" borderId="31" xfId="0" applyFont="1" applyFill="1" applyBorder="1" applyAlignment="1">
      <alignment horizontal="center" vertical="center" wrapText="1"/>
    </xf>
    <xf numFmtId="0" fontId="24" fillId="8" borderId="3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4" fontId="21" fillId="3" borderId="31" xfId="0" applyNumberFormat="1" applyFont="1" applyFill="1" applyBorder="1" applyAlignment="1">
      <alignment horizontal="center" vertical="center" wrapText="1"/>
    </xf>
    <xf numFmtId="9" fontId="21" fillId="3" borderId="31" xfId="0" applyNumberFormat="1" applyFont="1" applyFill="1" applyBorder="1" applyAlignment="1">
      <alignment horizontal="center" vertical="center" wrapText="1"/>
    </xf>
    <xf numFmtId="9" fontId="21" fillId="3" borderId="30" xfId="0" applyNumberFormat="1" applyFont="1" applyFill="1" applyBorder="1" applyAlignment="1">
      <alignment horizontal="center" vertical="center" wrapText="1"/>
    </xf>
    <xf numFmtId="167" fontId="21" fillId="3" borderId="32" xfId="0" applyNumberFormat="1" applyFont="1" applyFill="1" applyBorder="1" applyAlignment="1">
      <alignment vertical="center" wrapText="1"/>
    </xf>
    <xf numFmtId="167" fontId="21" fillId="3" borderId="33" xfId="0" applyNumberFormat="1" applyFont="1" applyFill="1" applyBorder="1" applyAlignment="1">
      <alignment vertical="center" wrapText="1"/>
    </xf>
    <xf numFmtId="167" fontId="21" fillId="3" borderId="34" xfId="0" applyNumberFormat="1" applyFont="1" applyFill="1" applyBorder="1" applyAlignment="1">
      <alignment vertical="center" wrapText="1"/>
    </xf>
    <xf numFmtId="167" fontId="21" fillId="3" borderId="35" xfId="0" applyNumberFormat="1" applyFont="1" applyFill="1" applyBorder="1" applyAlignment="1">
      <alignment vertical="center" wrapText="1"/>
    </xf>
    <xf numFmtId="167" fontId="21" fillId="3" borderId="36" xfId="0" applyNumberFormat="1" applyFont="1" applyFill="1" applyBorder="1" applyAlignment="1">
      <alignment vertical="center" wrapText="1"/>
    </xf>
    <xf numFmtId="167" fontId="21" fillId="3" borderId="37" xfId="0" applyNumberFormat="1" applyFont="1" applyFill="1" applyBorder="1" applyAlignment="1">
      <alignment vertical="center" wrapText="1"/>
    </xf>
    <xf numFmtId="167" fontId="21" fillId="3" borderId="38" xfId="0" applyNumberFormat="1" applyFont="1" applyFill="1" applyBorder="1" applyAlignment="1">
      <alignment vertical="center" wrapText="1"/>
    </xf>
    <xf numFmtId="167" fontId="21" fillId="3" borderId="39" xfId="0" applyNumberFormat="1" applyFont="1" applyFill="1" applyBorder="1" applyAlignment="1">
      <alignment vertical="center" wrapText="1"/>
    </xf>
    <xf numFmtId="167" fontId="21" fillId="3" borderId="40" xfId="0" applyNumberFormat="1" applyFont="1" applyFill="1" applyBorder="1" applyAlignment="1">
      <alignment vertical="center" wrapText="1"/>
    </xf>
    <xf numFmtId="167" fontId="21" fillId="3" borderId="41" xfId="0" applyNumberFormat="1" applyFont="1" applyFill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3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vertical="center"/>
    </xf>
    <xf numFmtId="0" fontId="11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25" fillId="7" borderId="14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43" xfId="0" applyFont="1" applyBorder="1" applyAlignment="1">
      <alignment vertical="center"/>
    </xf>
    <xf numFmtId="0" fontId="25" fillId="9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5" borderId="45" xfId="0" applyFont="1" applyFill="1" applyBorder="1" applyAlignment="1">
      <alignment vertical="center"/>
    </xf>
    <xf numFmtId="0" fontId="3" fillId="5" borderId="46" xfId="0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8" fillId="3" borderId="4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0" xfId="0" applyFont="1"/>
    <xf numFmtId="0" fontId="26" fillId="0" borderId="47" xfId="0" applyFont="1" applyBorder="1" applyAlignment="1">
      <alignment horizontal="left" vertical="center"/>
    </xf>
    <xf numFmtId="0" fontId="26" fillId="0" borderId="47" xfId="0" applyFont="1" applyBorder="1" applyAlignment="1">
      <alignment vertical="center"/>
    </xf>
    <xf numFmtId="0" fontId="26" fillId="0" borderId="47" xfId="0" applyFont="1" applyBorder="1" applyAlignment="1">
      <alignment horizontal="center" vertical="center"/>
    </xf>
    <xf numFmtId="169" fontId="26" fillId="0" borderId="47" xfId="0" applyNumberFormat="1" applyFont="1" applyBorder="1" applyAlignment="1">
      <alignment horizontal="center" vertical="center"/>
    </xf>
    <xf numFmtId="4" fontId="26" fillId="0" borderId="47" xfId="0" applyNumberFormat="1" applyFont="1" applyBorder="1" applyAlignment="1">
      <alignment horizontal="right" vertical="center"/>
    </xf>
    <xf numFmtId="10" fontId="26" fillId="0" borderId="47" xfId="0" applyNumberFormat="1" applyFont="1" applyBorder="1" applyAlignment="1">
      <alignment horizontal="right" vertical="center"/>
    </xf>
    <xf numFmtId="0" fontId="26" fillId="0" borderId="47" xfId="0" applyFont="1" applyBorder="1" applyAlignment="1">
      <alignment vertical="center" wrapText="1"/>
    </xf>
    <xf numFmtId="0" fontId="26" fillId="0" borderId="47" xfId="0" applyFont="1" applyBorder="1" applyAlignment="1">
      <alignment horizontal="right" vertical="center"/>
    </xf>
    <xf numFmtId="0" fontId="30" fillId="0" borderId="0" xfId="0" applyFont="1"/>
    <xf numFmtId="0" fontId="32" fillId="10" borderId="47" xfId="0" applyFont="1" applyFill="1" applyBorder="1" applyAlignment="1">
      <alignment horizontal="center" vertical="center"/>
    </xf>
    <xf numFmtId="0" fontId="33" fillId="6" borderId="47" xfId="0" applyFont="1" applyFill="1" applyBorder="1" applyAlignment="1">
      <alignment vertical="center"/>
    </xf>
    <xf numFmtId="0" fontId="32" fillId="6" borderId="47" xfId="0" applyFont="1" applyFill="1" applyBorder="1"/>
    <xf numFmtId="0" fontId="32" fillId="6" borderId="47" xfId="0" applyFont="1" applyFill="1" applyBorder="1" applyAlignment="1">
      <alignment vertical="center"/>
    </xf>
    <xf numFmtId="0" fontId="32" fillId="6" borderId="47" xfId="0" applyFont="1" applyFill="1" applyBorder="1" applyAlignment="1">
      <alignment horizontal="right" vertical="center"/>
    </xf>
    <xf numFmtId="2" fontId="32" fillId="6" borderId="47" xfId="0" applyNumberFormat="1" applyFont="1" applyFill="1" applyBorder="1" applyAlignment="1">
      <alignment horizontal="right" vertical="center"/>
    </xf>
    <xf numFmtId="2" fontId="26" fillId="0" borderId="0" xfId="0" applyNumberFormat="1" applyFont="1" applyAlignment="1">
      <alignment wrapText="1"/>
    </xf>
    <xf numFmtId="0" fontId="31" fillId="0" borderId="0" xfId="0" applyFont="1"/>
    <xf numFmtId="0" fontId="34" fillId="0" borderId="0" xfId="0" applyFont="1" applyAlignment="1">
      <alignment wrapText="1"/>
    </xf>
    <xf numFmtId="0" fontId="32" fillId="6" borderId="47" xfId="0" applyFont="1" applyFill="1" applyBorder="1" applyAlignment="1">
      <alignment horizontal="center" vertical="center"/>
    </xf>
    <xf numFmtId="0" fontId="31" fillId="0" borderId="0" xfId="0" applyFont="1" applyAlignment="1">
      <alignment wrapText="1"/>
    </xf>
    <xf numFmtId="0" fontId="33" fillId="6" borderId="47" xfId="0" applyFont="1" applyFill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/>
    </xf>
    <xf numFmtId="0" fontId="32" fillId="0" borderId="0" xfId="0" applyFont="1" applyAlignment="1">
      <alignment horizontal="justify" vertical="center" wrapText="1"/>
    </xf>
    <xf numFmtId="0" fontId="26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top"/>
    </xf>
    <xf numFmtId="0" fontId="38" fillId="0" borderId="0" xfId="0" applyFont="1"/>
    <xf numFmtId="0" fontId="39" fillId="0" borderId="0" xfId="0" applyFont="1" applyAlignment="1">
      <alignment horizontal="center" vertical="center"/>
    </xf>
    <xf numFmtId="3" fontId="39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40" fillId="11" borderId="0" xfId="0" applyFont="1" applyFill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39" fillId="0" borderId="0" xfId="0" applyFont="1"/>
    <xf numFmtId="0" fontId="42" fillId="0" borderId="0" xfId="0" applyFont="1" applyAlignment="1">
      <alignment horizontal="right" vertical="center"/>
    </xf>
    <xf numFmtId="166" fontId="39" fillId="0" borderId="0" xfId="0" applyNumberFormat="1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4" fillId="13" borderId="50" xfId="0" applyFont="1" applyFill="1" applyBorder="1" applyAlignment="1">
      <alignment horizontal="center" vertical="center"/>
    </xf>
    <xf numFmtId="0" fontId="44" fillId="13" borderId="56" xfId="0" applyFont="1" applyFill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4" fontId="44" fillId="0" borderId="50" xfId="0" applyNumberFormat="1" applyFont="1" applyBorder="1" applyAlignment="1">
      <alignment horizontal="center" vertical="center"/>
    </xf>
    <xf numFmtId="10" fontId="45" fillId="0" borderId="50" xfId="0" applyNumberFormat="1" applyFont="1" applyBorder="1" applyAlignment="1">
      <alignment horizontal="center" vertical="center"/>
    </xf>
    <xf numFmtId="10" fontId="45" fillId="0" borderId="56" xfId="0" applyNumberFormat="1" applyFont="1" applyBorder="1" applyAlignment="1">
      <alignment horizontal="center" vertical="center"/>
    </xf>
    <xf numFmtId="10" fontId="45" fillId="0" borderId="50" xfId="0" applyNumberFormat="1" applyFont="1" applyBorder="1" applyAlignment="1">
      <alignment horizontal="center" vertical="center" wrapText="1"/>
    </xf>
    <xf numFmtId="10" fontId="45" fillId="0" borderId="56" xfId="0" applyNumberFormat="1" applyFont="1" applyBorder="1" applyAlignment="1">
      <alignment horizontal="center" vertical="center" wrapText="1"/>
    </xf>
    <xf numFmtId="0" fontId="46" fillId="11" borderId="50" xfId="0" applyFont="1" applyFill="1" applyBorder="1" applyAlignment="1">
      <alignment horizontal="center" vertical="center"/>
    </xf>
    <xf numFmtId="10" fontId="46" fillId="11" borderId="50" xfId="0" applyNumberFormat="1" applyFont="1" applyFill="1" applyBorder="1" applyAlignment="1">
      <alignment horizontal="center" vertical="center"/>
    </xf>
    <xf numFmtId="4" fontId="46" fillId="14" borderId="50" xfId="0" applyNumberFormat="1" applyFont="1" applyFill="1" applyBorder="1" applyAlignment="1">
      <alignment horizontal="center" vertical="center"/>
    </xf>
    <xf numFmtId="10" fontId="46" fillId="11" borderId="50" xfId="0" applyNumberFormat="1" applyFont="1" applyFill="1" applyBorder="1" applyAlignment="1">
      <alignment horizontal="center" vertical="center" wrapText="1"/>
    </xf>
    <xf numFmtId="10" fontId="46" fillId="11" borderId="56" xfId="0" applyNumberFormat="1" applyFont="1" applyFill="1" applyBorder="1" applyAlignment="1">
      <alignment horizontal="center" vertical="center" wrapText="1"/>
    </xf>
    <xf numFmtId="0" fontId="46" fillId="11" borderId="57" xfId="0" applyFont="1" applyFill="1" applyBorder="1" applyAlignment="1">
      <alignment horizontal="center" vertical="center" wrapText="1"/>
    </xf>
    <xf numFmtId="10" fontId="46" fillId="11" borderId="57" xfId="0" applyNumberFormat="1" applyFont="1" applyFill="1" applyBorder="1" applyAlignment="1">
      <alignment horizontal="center" vertical="center"/>
    </xf>
    <xf numFmtId="4" fontId="46" fillId="14" borderId="7" xfId="0" applyNumberFormat="1" applyFont="1" applyFill="1" applyBorder="1" applyAlignment="1">
      <alignment horizontal="center" vertical="center"/>
    </xf>
    <xf numFmtId="0" fontId="47" fillId="11" borderId="7" xfId="0" applyFont="1" applyFill="1" applyBorder="1"/>
    <xf numFmtId="0" fontId="47" fillId="11" borderId="0" xfId="0" applyFont="1" applyFill="1"/>
    <xf numFmtId="0" fontId="47" fillId="11" borderId="8" xfId="0" applyFont="1" applyFill="1" applyBorder="1"/>
    <xf numFmtId="0" fontId="45" fillId="0" borderId="0" xfId="0" applyFont="1"/>
    <xf numFmtId="0" fontId="45" fillId="0" borderId="50" xfId="0" applyFont="1" applyBorder="1" applyAlignment="1">
      <alignment horizontal="center"/>
    </xf>
    <xf numFmtId="0" fontId="45" fillId="0" borderId="0" xfId="0" applyFont="1" applyAlignment="1">
      <alignment horizontal="center"/>
    </xf>
    <xf numFmtId="10" fontId="45" fillId="0" borderId="0" xfId="0" applyNumberFormat="1" applyFont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0" fontId="41" fillId="0" borderId="59" xfId="0" applyNumberFormat="1" applyFont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1" fillId="0" borderId="39" xfId="0" applyFont="1" applyBorder="1" applyAlignment="1">
      <alignment horizontal="center" vertical="center"/>
    </xf>
    <xf numFmtId="0" fontId="41" fillId="0" borderId="6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43" xfId="0" applyFont="1" applyBorder="1"/>
    <xf numFmtId="0" fontId="5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62" xfId="0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4" fontId="3" fillId="0" borderId="62" xfId="0" applyNumberFormat="1" applyFont="1" applyBorder="1" applyAlignment="1">
      <alignment horizontal="center" vertical="center"/>
    </xf>
    <xf numFmtId="0" fontId="3" fillId="5" borderId="0" xfId="0" applyFont="1" applyFill="1"/>
    <xf numFmtId="0" fontId="3" fillId="5" borderId="62" xfId="0" applyFont="1" applyFill="1" applyBorder="1" applyAlignment="1">
      <alignment horizontal="left" vertical="center"/>
    </xf>
    <xf numFmtId="4" fontId="3" fillId="5" borderId="6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0" fontId="10" fillId="15" borderId="0" xfId="0" applyFont="1" applyFill="1" applyAlignment="1">
      <alignment horizontal="center" vertical="center"/>
    </xf>
    <xf numFmtId="0" fontId="10" fillId="15" borderId="0" xfId="0" applyFont="1" applyFill="1" applyAlignment="1">
      <alignment vertical="center"/>
    </xf>
    <xf numFmtId="0" fontId="3" fillId="15" borderId="0" xfId="0" applyFont="1" applyFill="1"/>
    <xf numFmtId="0" fontId="3" fillId="15" borderId="43" xfId="0" applyFont="1" applyFill="1" applyBorder="1"/>
    <xf numFmtId="0" fontId="26" fillId="5" borderId="0" xfId="0" applyFont="1" applyFill="1" applyAlignment="1">
      <alignment horizontal="right"/>
    </xf>
    <xf numFmtId="4" fontId="51" fillId="5" borderId="0" xfId="0" applyNumberFormat="1" applyFont="1" applyFill="1" applyAlignment="1">
      <alignment horizontal="center"/>
    </xf>
    <xf numFmtId="0" fontId="26" fillId="5" borderId="0" xfId="0" applyFont="1" applyFill="1"/>
    <xf numFmtId="0" fontId="3" fillId="5" borderId="62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0" fontId="11" fillId="8" borderId="12" xfId="0" applyFont="1" applyFill="1" applyBorder="1" applyAlignment="1">
      <alignment horizontal="left" vertical="center"/>
    </xf>
    <xf numFmtId="0" fontId="11" fillId="8" borderId="24" xfId="0" applyFont="1" applyFill="1" applyBorder="1" applyAlignment="1">
      <alignment vertical="center"/>
    </xf>
    <xf numFmtId="0" fontId="11" fillId="8" borderId="13" xfId="0" applyFont="1" applyFill="1" applyBorder="1" applyAlignment="1">
      <alignment vertical="center"/>
    </xf>
    <xf numFmtId="4" fontId="16" fillId="2" borderId="63" xfId="0" applyNumberFormat="1" applyFont="1" applyFill="1" applyBorder="1" applyAlignment="1">
      <alignment horizontal="right" vertical="center"/>
    </xf>
    <xf numFmtId="4" fontId="16" fillId="2" borderId="64" xfId="0" applyNumberFormat="1" applyFont="1" applyFill="1" applyBorder="1" applyAlignment="1">
      <alignment horizontal="center" vertical="center"/>
    </xf>
    <xf numFmtId="10" fontId="16" fillId="2" borderId="65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52" fillId="16" borderId="66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27" xfId="0" applyFont="1" applyBorder="1"/>
    <xf numFmtId="0" fontId="30" fillId="0" borderId="67" xfId="0" applyFont="1" applyBorder="1" applyAlignment="1">
      <alignment horizontal="left" vertical="center"/>
    </xf>
    <xf numFmtId="10" fontId="30" fillId="0" borderId="67" xfId="0" applyNumberFormat="1" applyFont="1" applyBorder="1" applyAlignment="1">
      <alignment horizontal="right" vertical="center"/>
    </xf>
    <xf numFmtId="0" fontId="3" fillId="0" borderId="14" xfId="0" applyFont="1" applyBorder="1"/>
    <xf numFmtId="0" fontId="3" fillId="0" borderId="13" xfId="0" applyFont="1" applyBorder="1"/>
    <xf numFmtId="0" fontId="3" fillId="0" borderId="46" xfId="0" applyFont="1" applyBorder="1"/>
    <xf numFmtId="0" fontId="3" fillId="0" borderId="28" xfId="0" applyFont="1" applyBorder="1"/>
    <xf numFmtId="0" fontId="3" fillId="0" borderId="16" xfId="0" applyFont="1" applyBorder="1"/>
    <xf numFmtId="0" fontId="3" fillId="0" borderId="26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1" fillId="10" borderId="67" xfId="0" applyFont="1" applyFill="1" applyBorder="1" applyAlignment="1">
      <alignment horizontal="center" vertical="center"/>
    </xf>
    <xf numFmtId="0" fontId="53" fillId="17" borderId="67" xfId="0" applyFont="1" applyFill="1" applyBorder="1" applyAlignment="1">
      <alignment vertical="center"/>
    </xf>
    <xf numFmtId="0" fontId="1" fillId="17" borderId="67" xfId="0" applyFont="1" applyFill="1" applyBorder="1" applyAlignment="1">
      <alignment vertical="center"/>
    </xf>
    <xf numFmtId="0" fontId="1" fillId="17" borderId="67" xfId="0" applyFont="1" applyFill="1" applyBorder="1" applyAlignment="1">
      <alignment horizontal="right" vertical="center"/>
    </xf>
    <xf numFmtId="0" fontId="1" fillId="17" borderId="67" xfId="0" applyFont="1" applyFill="1" applyBorder="1" applyAlignment="1">
      <alignment horizontal="center" vertical="center"/>
    </xf>
    <xf numFmtId="0" fontId="53" fillId="17" borderId="67" xfId="0" applyFont="1" applyFill="1" applyBorder="1" applyAlignment="1">
      <alignment horizontal="left" vertical="center"/>
    </xf>
    <xf numFmtId="0" fontId="3" fillId="0" borderId="69" xfId="0" applyFont="1" applyBorder="1"/>
    <xf numFmtId="0" fontId="3" fillId="0" borderId="69" xfId="0" applyFont="1" applyBorder="1" applyAlignment="1">
      <alignment vertical="center"/>
    </xf>
    <xf numFmtId="1" fontId="9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/>
    </xf>
    <xf numFmtId="4" fontId="11" fillId="2" borderId="14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right" vertical="center"/>
    </xf>
    <xf numFmtId="9" fontId="11" fillId="3" borderId="9" xfId="0" applyNumberFormat="1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left" vertical="center"/>
    </xf>
    <xf numFmtId="10" fontId="3" fillId="4" borderId="13" xfId="0" applyNumberFormat="1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horizontal="left" vertical="center"/>
    </xf>
    <xf numFmtId="0" fontId="23" fillId="6" borderId="31" xfId="0" applyFont="1" applyFill="1" applyBorder="1" applyAlignment="1">
      <alignment horizontal="center" vertical="center" wrapText="1"/>
    </xf>
    <xf numFmtId="3" fontId="23" fillId="6" borderId="31" xfId="0" applyNumberFormat="1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4" fontId="23" fillId="6" borderId="14" xfId="0" applyNumberFormat="1" applyFont="1" applyFill="1" applyBorder="1" applyAlignment="1">
      <alignment horizontal="center" vertical="center" wrapText="1"/>
    </xf>
    <xf numFmtId="9" fontId="23" fillId="6" borderId="14" xfId="0" applyNumberFormat="1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shrinkToFit="1"/>
    </xf>
    <xf numFmtId="0" fontId="11" fillId="3" borderId="29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28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wrapText="1"/>
    </xf>
    <xf numFmtId="0" fontId="26" fillId="0" borderId="0" xfId="0" applyFont="1" applyAlignment="1">
      <alignment horizontal="justify" vertical="top" wrapText="1"/>
    </xf>
    <xf numFmtId="0" fontId="26" fillId="0" borderId="0" xfId="0" applyFont="1" applyAlignment="1">
      <alignment horizontal="left" vertical="top" wrapText="1"/>
    </xf>
    <xf numFmtId="0" fontId="28" fillId="3" borderId="47" xfId="0" applyFont="1" applyFill="1" applyBorder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vertical="top"/>
    </xf>
    <xf numFmtId="0" fontId="46" fillId="11" borderId="53" xfId="0" applyFont="1" applyFill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/>
    </xf>
    <xf numFmtId="0" fontId="48" fillId="0" borderId="39" xfId="0" applyFont="1" applyBorder="1" applyAlignment="1">
      <alignment horizontal="right" vertical="center"/>
    </xf>
    <xf numFmtId="0" fontId="49" fillId="0" borderId="39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8" fillId="0" borderId="39" xfId="0" applyFont="1" applyBorder="1" applyAlignment="1">
      <alignment horizontal="left" vertical="center"/>
    </xf>
    <xf numFmtId="0" fontId="48" fillId="0" borderId="39" xfId="0" applyFont="1" applyBorder="1" applyAlignment="1">
      <alignment horizontal="center" vertical="center"/>
    </xf>
    <xf numFmtId="0" fontId="45" fillId="0" borderId="52" xfId="0" applyFont="1" applyBorder="1" applyAlignment="1">
      <alignment horizontal="left" vertical="center" wrapText="1"/>
    </xf>
    <xf numFmtId="0" fontId="45" fillId="0" borderId="52" xfId="0" applyFont="1" applyBorder="1" applyAlignment="1">
      <alignment horizontal="left" vertical="center"/>
    </xf>
    <xf numFmtId="0" fontId="46" fillId="11" borderId="52" xfId="0" applyFont="1" applyFill="1" applyBorder="1" applyAlignment="1">
      <alignment horizontal="left" vertical="center" wrapText="1"/>
    </xf>
    <xf numFmtId="0" fontId="44" fillId="13" borderId="55" xfId="0" applyFont="1" applyFill="1" applyBorder="1" applyAlignment="1">
      <alignment horizontal="center" vertical="center"/>
    </xf>
    <xf numFmtId="0" fontId="44" fillId="13" borderId="54" xfId="0" applyFont="1" applyFill="1" applyBorder="1" applyAlignment="1">
      <alignment horizontal="center" vertical="center"/>
    </xf>
    <xf numFmtId="4" fontId="44" fillId="13" borderId="55" xfId="0" applyNumberFormat="1" applyFont="1" applyFill="1" applyBorder="1" applyAlignment="1">
      <alignment horizontal="center" vertical="center" wrapText="1"/>
    </xf>
    <xf numFmtId="0" fontId="45" fillId="0" borderId="51" xfId="0" applyFont="1" applyBorder="1" applyAlignment="1">
      <alignment horizontal="left" vertical="center" wrapText="1"/>
    </xf>
    <xf numFmtId="0" fontId="45" fillId="12" borderId="50" xfId="0" applyFont="1" applyFill="1" applyBorder="1" applyAlignment="1">
      <alignment horizontal="center" vertical="center"/>
    </xf>
    <xf numFmtId="10" fontId="45" fillId="12" borderId="50" xfId="0" applyNumberFormat="1" applyFont="1" applyFill="1" applyBorder="1" applyAlignment="1" applyProtection="1">
      <alignment horizontal="center" vertical="center"/>
      <protection locked="0"/>
    </xf>
    <xf numFmtId="0" fontId="45" fillId="0" borderId="53" xfId="0" applyFont="1" applyBorder="1" applyAlignment="1">
      <alignment horizontal="left" vertical="center"/>
    </xf>
    <xf numFmtId="0" fontId="40" fillId="11" borderId="0" xfId="0" applyFont="1" applyFill="1" applyAlignment="1">
      <alignment horizontal="center" vertical="center"/>
    </xf>
    <xf numFmtId="0" fontId="43" fillId="0" borderId="48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4" fillId="0" borderId="49" xfId="0" applyFont="1" applyBorder="1" applyAlignment="1">
      <alignment horizontal="left" vertical="center"/>
    </xf>
    <xf numFmtId="0" fontId="44" fillId="0" borderId="5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30" fillId="0" borderId="6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52" fillId="16" borderId="6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18" borderId="17" xfId="0" applyFont="1" applyFill="1" applyBorder="1" applyAlignment="1">
      <alignment horizontal="center" vertical="center" wrapText="1"/>
    </xf>
    <xf numFmtId="4" fontId="3" fillId="18" borderId="17" xfId="0" applyNumberFormat="1" applyFont="1" applyFill="1" applyBorder="1" applyAlignment="1">
      <alignment horizontal="center" vertical="center"/>
    </xf>
    <xf numFmtId="0" fontId="3" fillId="18" borderId="18" xfId="0" applyFont="1" applyFill="1" applyBorder="1" applyAlignment="1">
      <alignment horizontal="center" vertical="center" wrapText="1"/>
    </xf>
    <xf numFmtId="10" fontId="26" fillId="18" borderId="47" xfId="0" applyNumberFormat="1" applyFont="1" applyFill="1" applyBorder="1" applyAlignment="1">
      <alignment horizontal="right" vertical="center"/>
    </xf>
    <xf numFmtId="10" fontId="45" fillId="19" borderId="50" xfId="0" applyNumberFormat="1" applyFont="1" applyFill="1" applyBorder="1" applyAlignment="1" applyProtection="1">
      <alignment horizontal="center" vertical="center"/>
      <protection locked="0"/>
    </xf>
    <xf numFmtId="10" fontId="45" fillId="18" borderId="50" xfId="0" applyNumberFormat="1" applyFont="1" applyFill="1" applyBorder="1" applyAlignment="1">
      <alignment horizontal="center" vertical="center"/>
    </xf>
    <xf numFmtId="10" fontId="45" fillId="19" borderId="50" xfId="0" applyNumberFormat="1" applyFont="1" applyFill="1" applyBorder="1" applyAlignment="1" applyProtection="1">
      <alignment horizontal="center" vertical="center"/>
      <protection locked="0"/>
    </xf>
    <xf numFmtId="0" fontId="56" fillId="0" borderId="1" xfId="18" applyFont="1" applyBorder="1"/>
    <xf numFmtId="0" fontId="57" fillId="0" borderId="2" xfId="18" applyFont="1" applyBorder="1" applyAlignment="1">
      <alignment horizontal="center"/>
    </xf>
    <xf numFmtId="0" fontId="56" fillId="0" borderId="2" xfId="18" applyFont="1" applyBorder="1"/>
    <xf numFmtId="0" fontId="56" fillId="0" borderId="3" xfId="18" applyFont="1" applyBorder="1"/>
    <xf numFmtId="0" fontId="58" fillId="0" borderId="0" xfId="18" applyFont="1"/>
    <xf numFmtId="0" fontId="56" fillId="0" borderId="4" xfId="18" applyFont="1" applyBorder="1"/>
    <xf numFmtId="0" fontId="56" fillId="0" borderId="0" xfId="18" applyFont="1"/>
    <xf numFmtId="0" fontId="56" fillId="0" borderId="5" xfId="18" applyFont="1" applyBorder="1"/>
    <xf numFmtId="0" fontId="59" fillId="20" borderId="1" xfId="18" applyFont="1" applyFill="1" applyBorder="1" applyAlignment="1">
      <alignment horizontal="center" vertical="center" wrapText="1"/>
    </xf>
    <xf numFmtId="0" fontId="59" fillId="20" borderId="2" xfId="18" applyFont="1" applyFill="1" applyBorder="1" applyAlignment="1">
      <alignment horizontal="center" vertical="center" wrapText="1"/>
    </xf>
    <xf numFmtId="0" fontId="59" fillId="20" borderId="3" xfId="18" applyFont="1" applyFill="1" applyBorder="1" applyAlignment="1">
      <alignment horizontal="center" vertical="center" wrapText="1"/>
    </xf>
    <xf numFmtId="0" fontId="59" fillId="20" borderId="4" xfId="18" applyFont="1" applyFill="1" applyBorder="1" applyAlignment="1">
      <alignment horizontal="center" vertical="center" wrapText="1"/>
    </xf>
    <xf numFmtId="0" fontId="59" fillId="20" borderId="0" xfId="18" applyFont="1" applyFill="1" applyAlignment="1">
      <alignment horizontal="center" vertical="center" wrapText="1"/>
    </xf>
    <xf numFmtId="0" fontId="59" fillId="20" borderId="5" xfId="18" applyFont="1" applyFill="1" applyBorder="1" applyAlignment="1">
      <alignment horizontal="center" vertical="center" wrapText="1"/>
    </xf>
    <xf numFmtId="0" fontId="57" fillId="20" borderId="0" xfId="18" applyFont="1" applyFill="1" applyAlignment="1">
      <alignment horizontal="center"/>
    </xf>
    <xf numFmtId="0" fontId="59" fillId="20" borderId="6" xfId="18" applyFont="1" applyFill="1" applyBorder="1" applyAlignment="1">
      <alignment horizontal="center" vertical="center" wrapText="1"/>
    </xf>
    <xf numFmtId="0" fontId="59" fillId="20" borderId="7" xfId="18" applyFont="1" applyFill="1" applyBorder="1" applyAlignment="1">
      <alignment horizontal="center" vertical="center" wrapText="1"/>
    </xf>
    <xf numFmtId="0" fontId="59" fillId="20" borderId="8" xfId="18" applyFont="1" applyFill="1" applyBorder="1" applyAlignment="1">
      <alignment horizontal="center" vertical="center" wrapText="1"/>
    </xf>
    <xf numFmtId="0" fontId="60" fillId="0" borderId="0" xfId="18" applyFont="1" applyAlignment="1">
      <alignment horizontal="center" vertical="center" wrapText="1"/>
    </xf>
    <xf numFmtId="0" fontId="57" fillId="0" borderId="0" xfId="18" applyFont="1" applyAlignment="1">
      <alignment vertical="center" wrapText="1"/>
    </xf>
    <xf numFmtId="0" fontId="56" fillId="20" borderId="0" xfId="18" applyFont="1" applyFill="1" applyAlignment="1">
      <alignment horizontal="center" vertical="center"/>
    </xf>
    <xf numFmtId="0" fontId="62" fillId="0" borderId="0" xfId="18" applyFont="1" applyAlignment="1">
      <alignment vertical="center" wrapText="1"/>
    </xf>
    <xf numFmtId="0" fontId="63" fillId="20" borderId="0" xfId="18" applyFont="1" applyFill="1" applyAlignment="1">
      <alignment horizontal="center" vertical="center" wrapText="1"/>
    </xf>
    <xf numFmtId="0" fontId="57" fillId="0" borderId="0" xfId="18" applyFont="1" applyAlignment="1">
      <alignment vertical="center"/>
    </xf>
    <xf numFmtId="0" fontId="56" fillId="20" borderId="0" xfId="18" applyFont="1" applyFill="1" applyAlignment="1">
      <alignment horizontal="center"/>
    </xf>
    <xf numFmtId="14" fontId="56" fillId="20" borderId="0" xfId="18" applyNumberFormat="1" applyFont="1" applyFill="1" applyAlignment="1">
      <alignment horizontal="center"/>
    </xf>
    <xf numFmtId="0" fontId="56" fillId="0" borderId="6" xfId="18" applyFont="1" applyBorder="1"/>
    <xf numFmtId="0" fontId="56" fillId="0" borderId="7" xfId="18" applyFont="1" applyBorder="1"/>
    <xf numFmtId="0" fontId="56" fillId="0" borderId="8" xfId="18" applyFont="1" applyBorder="1"/>
    <xf numFmtId="0" fontId="61" fillId="20" borderId="0" xfId="18" applyFont="1" applyFill="1" applyAlignment="1">
      <alignment horizontal="center" vertical="center" wrapText="1"/>
    </xf>
  </cellXfs>
  <cellStyles count="19">
    <cellStyle name="Normal" xfId="0" builtinId="0"/>
    <cellStyle name="Normal 11" xfId="18" xr:uid="{B6AEF67A-92FD-47C2-A8EB-809E703FDEA1}"/>
    <cellStyle name="Normal 2" xfId="1" xr:uid="{00000000-0005-0000-0000-000006000000}"/>
    <cellStyle name="Normal 2 2" xfId="2" xr:uid="{00000000-0005-0000-0000-000007000000}"/>
    <cellStyle name="Normal 2 3" xfId="3" xr:uid="{00000000-0005-0000-0000-000008000000}"/>
    <cellStyle name="Normal 3" xfId="4" xr:uid="{00000000-0005-0000-0000-000009000000}"/>
    <cellStyle name="Normal 3 2" xfId="5" xr:uid="{00000000-0005-0000-0000-00000A000000}"/>
    <cellStyle name="Normal 3 3" xfId="6" xr:uid="{00000000-0005-0000-0000-00000B000000}"/>
    <cellStyle name="Normal 4" xfId="7" xr:uid="{00000000-0005-0000-0000-00000C000000}"/>
    <cellStyle name="Normal 4 2" xfId="8" xr:uid="{00000000-0005-0000-0000-00000D000000}"/>
    <cellStyle name="Normal 4 3" xfId="9" xr:uid="{00000000-0005-0000-0000-00000E000000}"/>
    <cellStyle name="Porcentagem 2" xfId="10" xr:uid="{00000000-0005-0000-0000-00000F000000}"/>
    <cellStyle name="Porcentagem 2 2" xfId="11" xr:uid="{00000000-0005-0000-0000-000010000000}"/>
    <cellStyle name="Porcentagem 2 3" xfId="12" xr:uid="{00000000-0005-0000-0000-000011000000}"/>
    <cellStyle name="Porcentagem 3" xfId="13" xr:uid="{00000000-0005-0000-0000-000012000000}"/>
    <cellStyle name="Separador de milhares 2 2" xfId="14" xr:uid="{00000000-0005-0000-0000-000013000000}"/>
    <cellStyle name="Vírgula 2" xfId="15" xr:uid="{00000000-0005-0000-0000-000014000000}"/>
    <cellStyle name="Vírgula 2 2" xfId="16" xr:uid="{00000000-0005-0000-0000-000015000000}"/>
    <cellStyle name="Vírgula 2 3" xfId="17" xr:uid="{00000000-0005-0000-0000-000016000000}"/>
  </cellStyles>
  <dxfs count="7">
    <dxf>
      <font>
        <color rgb="FF008000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0000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color rgb="FF000000"/>
      </font>
      <fill>
        <patternFill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>
          <bgColor theme="0" tint="-0.14999847407452621"/>
        </patternFill>
      </fill>
    </dxf>
    <dxf>
      <font>
        <color rgb="FFFFFFFF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/>
      </font>
      <fill>
        <patternFill>
          <bgColor theme="0" tint="-0.14999847407452621"/>
        </patternFill>
      </fill>
    </dxf>
    <dxf>
      <font>
        <b/>
      </font>
      <fill>
        <patternFill>
          <bgColor theme="0" tint="-0.1499984740745262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EECE1"/>
      <rgbColor rgb="FFFF00FF"/>
      <rgbColor rgb="FFD9E1F2"/>
      <rgbColor rgb="FF800000"/>
      <rgbColor rgb="FF008000"/>
      <rgbColor rgb="FF002060"/>
      <rgbColor rgb="FF7F7F7F"/>
      <rgbColor rgb="FF800080"/>
      <rgbColor rgb="FF2E7D8A"/>
      <rgbColor rgb="FFBFBFBF"/>
      <rgbColor rgb="FF808080"/>
      <rgbColor rgb="FF95B3D7"/>
      <rgbColor rgb="FF555555"/>
      <rgbColor rgb="FFFFF2CC"/>
      <rgbColor rgb="FFDCE6F2"/>
      <rgbColor rgb="FF660066"/>
      <rgbColor rgb="FFD99694"/>
      <rgbColor rgb="FF0070C0"/>
      <rgbColor rgb="FFC6D9F1"/>
      <rgbColor rgb="FF1F4E79"/>
      <rgbColor rgb="FFFF00FF"/>
      <rgbColor rgb="FFD9D9D9"/>
      <rgbColor rgb="FFF2F2F2"/>
      <rgbColor rgb="FF800080"/>
      <rgbColor rgb="FF800000"/>
      <rgbColor rgb="FF00B050"/>
      <rgbColor rgb="FF0000FF"/>
      <rgbColor rgb="FFBDD7EE"/>
      <rgbColor rgb="FFDCE6F1"/>
      <rgbColor rgb="FFE2EFDA"/>
      <rgbColor rgb="FFFFFF99"/>
      <rgbColor rgb="FFB9CDE5"/>
      <rgbColor rgb="FFC4BD97"/>
      <rgbColor rgb="FFA6A6A6"/>
      <rgbColor rgb="FFFCE4D6"/>
      <rgbColor rgb="FF376092"/>
      <rgbColor rgb="FF66FF99"/>
      <rgbColor rgb="FF92D050"/>
      <rgbColor rgb="FF9BBB59"/>
      <rgbColor rgb="FFC9A227"/>
      <rgbColor rgb="FFFF6600"/>
      <rgbColor rgb="FF595959"/>
      <rgbColor rgb="FF999999"/>
      <rgbColor rgb="FF17375E"/>
      <rgbColor rgb="FF31859C"/>
      <rgbColor rgb="FF244062"/>
      <rgbColor rgb="FF262626"/>
      <rgbColor rgb="FF993300"/>
      <rgbColor rgb="FF993366"/>
      <rgbColor rgb="FF1F386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165463</xdr:colOff>
      <xdr:row>0</xdr:row>
      <xdr:rowOff>144235</xdr:rowOff>
    </xdr:from>
    <xdr:to>
      <xdr:col>5</xdr:col>
      <xdr:colOff>55789</xdr:colOff>
      <xdr:row>4</xdr:row>
      <xdr:rowOff>19409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64A59E-ADE9-4A4A-AF43-831490889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23" y="142330"/>
          <a:ext cx="2477316" cy="600979"/>
        </a:xfrm>
        <a:prstGeom prst="rect">
          <a:avLst/>
        </a:prstGeom>
      </xdr:spPr>
    </xdr:pic>
    <xdr:clientData/>
  </xdr:twoCellAnchor>
  <xdr:twoCellAnchor editAs="oneCell">
    <xdr:from>
      <xdr:col>12</xdr:col>
      <xdr:colOff>183695</xdr:colOff>
      <xdr:row>0</xdr:row>
      <xdr:rowOff>21771</xdr:rowOff>
    </xdr:from>
    <xdr:to>
      <xdr:col>15</xdr:col>
      <xdr:colOff>360588</xdr:colOff>
      <xdr:row>4</xdr:row>
      <xdr:rowOff>132960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8C872D-F90C-4711-BD3A-F2C28E8C2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1690" y="17961"/>
          <a:ext cx="1950448" cy="838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147205</xdr:colOff>
      <xdr:row>1</xdr:row>
      <xdr:rowOff>112568</xdr:rowOff>
    </xdr:from>
    <xdr:to>
      <xdr:col>10</xdr:col>
      <xdr:colOff>701386</xdr:colOff>
      <xdr:row>3</xdr:row>
      <xdr:rowOff>25977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5A3A33D-0154-EC5D-3687-F163E6FFC712}"/>
            </a:ext>
          </a:extLst>
        </xdr:cNvPr>
        <xdr:cNvSpPr txBox="1"/>
      </xdr:nvSpPr>
      <xdr:spPr>
        <a:xfrm>
          <a:off x="8832273" y="268432"/>
          <a:ext cx="1472045" cy="7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127000</xdr:colOff>
      <xdr:row>1</xdr:row>
      <xdr:rowOff>105833</xdr:rowOff>
    </xdr:from>
    <xdr:to>
      <xdr:col>10</xdr:col>
      <xdr:colOff>682693</xdr:colOff>
      <xdr:row>3</xdr:row>
      <xdr:rowOff>5181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C350459-83E5-4456-8C04-AB7547411E44}"/>
            </a:ext>
          </a:extLst>
        </xdr:cNvPr>
        <xdr:cNvSpPr txBox="1"/>
      </xdr:nvSpPr>
      <xdr:spPr>
        <a:xfrm>
          <a:off x="8932333" y="254000"/>
          <a:ext cx="1465860" cy="788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155864</xdr:colOff>
      <xdr:row>1</xdr:row>
      <xdr:rowOff>95250</xdr:rowOff>
    </xdr:from>
    <xdr:to>
      <xdr:col>10</xdr:col>
      <xdr:colOff>709576</xdr:colOff>
      <xdr:row>3</xdr:row>
      <xdr:rowOff>2276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32470E-1752-421E-83E6-75957CC71B9C}"/>
            </a:ext>
          </a:extLst>
        </xdr:cNvPr>
        <xdr:cNvSpPr txBox="1"/>
      </xdr:nvSpPr>
      <xdr:spPr>
        <a:xfrm>
          <a:off x="8996796" y="251114"/>
          <a:ext cx="1471575" cy="7902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211667</xdr:colOff>
      <xdr:row>1</xdr:row>
      <xdr:rowOff>84666</xdr:rowOff>
    </xdr:from>
    <xdr:to>
      <xdr:col>10</xdr:col>
      <xdr:colOff>635492</xdr:colOff>
      <xdr:row>2</xdr:row>
      <xdr:rowOff>303419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FAD9C1-B56A-463E-99AE-4C543531DE18}"/>
            </a:ext>
          </a:extLst>
        </xdr:cNvPr>
        <xdr:cNvSpPr txBox="1"/>
      </xdr:nvSpPr>
      <xdr:spPr>
        <a:xfrm>
          <a:off x="9239250" y="232833"/>
          <a:ext cx="1471575" cy="7902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1</xdr:row>
      <xdr:rowOff>104775</xdr:rowOff>
    </xdr:from>
    <xdr:to>
      <xdr:col>10</xdr:col>
      <xdr:colOff>612420</xdr:colOff>
      <xdr:row>3</xdr:row>
      <xdr:rowOff>7298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B0D4B1D-44BD-4204-94A8-5187E500EF1D}"/>
            </a:ext>
          </a:extLst>
        </xdr:cNvPr>
        <xdr:cNvSpPr txBox="1"/>
      </xdr:nvSpPr>
      <xdr:spPr>
        <a:xfrm>
          <a:off x="8972550" y="257175"/>
          <a:ext cx="1469670" cy="788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</xdr:row>
      <xdr:rowOff>57150</xdr:rowOff>
    </xdr:from>
    <xdr:to>
      <xdr:col>10</xdr:col>
      <xdr:colOff>646710</xdr:colOff>
      <xdr:row>2</xdr:row>
      <xdr:rowOff>273998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657A8C2-3441-41B2-B5BA-266D3B95E599}"/>
            </a:ext>
          </a:extLst>
        </xdr:cNvPr>
        <xdr:cNvSpPr txBox="1"/>
      </xdr:nvSpPr>
      <xdr:spPr>
        <a:xfrm>
          <a:off x="9248775" y="209550"/>
          <a:ext cx="1465860" cy="788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78480</xdr:colOff>
      <xdr:row>1</xdr:row>
      <xdr:rowOff>173160</xdr:rowOff>
    </xdr:from>
    <xdr:to>
      <xdr:col>10</xdr:col>
      <xdr:colOff>665640</xdr:colOff>
      <xdr:row>2</xdr:row>
      <xdr:rowOff>284760</xdr:rowOff>
    </xdr:to>
    <xdr:pic>
      <xdr:nvPicPr>
        <xdr:cNvPr id="6" name="Imagem 2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43800" y="325440"/>
          <a:ext cx="1652040" cy="683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1440</xdr:rowOff>
    </xdr:from>
    <xdr:to>
      <xdr:col>2</xdr:col>
      <xdr:colOff>668880</xdr:colOff>
      <xdr:row>1</xdr:row>
      <xdr:rowOff>706680</xdr:rowOff>
    </xdr:to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5440" y="153720"/>
          <a:ext cx="1702800" cy="7052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6840</xdr:colOff>
      <xdr:row>1</xdr:row>
      <xdr:rowOff>1320</xdr:rowOff>
    </xdr:from>
    <xdr:to>
      <xdr:col>2</xdr:col>
      <xdr:colOff>466860</xdr:colOff>
      <xdr:row>2</xdr:row>
      <xdr:rowOff>29573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B425DE5-33E6-4BCF-8707-7F7E7BD4AC17}"/>
            </a:ext>
          </a:extLst>
        </xdr:cNvPr>
        <xdr:cNvSpPr txBox="1"/>
      </xdr:nvSpPr>
      <xdr:spPr>
        <a:xfrm>
          <a:off x="235440" y="153720"/>
          <a:ext cx="1469670" cy="7902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  <a:p>
          <a:endParaRPr lang="pt-BR" sz="1100"/>
        </a:p>
        <a:p>
          <a:r>
            <a:rPr lang="pt-BR" sz="1100"/>
            <a:t>[LOGO</a:t>
          </a:r>
          <a:r>
            <a:rPr lang="pt-BR" sz="1100" baseline="0"/>
            <a:t> DA EMPPRESA]</a:t>
          </a:r>
          <a:endParaRPr lang="pt-B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104760</xdr:colOff>
      <xdr:row>1</xdr:row>
      <xdr:rowOff>228600</xdr:rowOff>
    </xdr:from>
    <xdr:to>
      <xdr:col>2</xdr:col>
      <xdr:colOff>664920</xdr:colOff>
      <xdr:row>1</xdr:row>
      <xdr:rowOff>855360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0200" y="380880"/>
          <a:ext cx="1131840" cy="626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84600</xdr:colOff>
      <xdr:row>1</xdr:row>
      <xdr:rowOff>84600</xdr:rowOff>
    </xdr:from>
    <xdr:to>
      <xdr:col>11</xdr:col>
      <xdr:colOff>720</xdr:colOff>
      <xdr:row>2</xdr:row>
      <xdr:rowOff>213480</xdr:rowOff>
    </xdr:to>
    <xdr:pic>
      <xdr:nvPicPr>
        <xdr:cNvPr id="19" name="Imagem 3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934120" y="236880"/>
          <a:ext cx="1725840" cy="70056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.pereira\Downloads\Orcamento_Cercamento_Lote_7_v6.xlsx" TargetMode="External"/><Relationship Id="rId1" Type="http://schemas.openxmlformats.org/officeDocument/2006/relationships/externalLinkPath" Target="Orcamento_Cercamento_Lote_7_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Definições"/>
      <sheetName val="Produto 1"/>
      <sheetName val="Produto 2"/>
      <sheetName val="Produto 3"/>
      <sheetName val="Produto 4"/>
      <sheetName val="Produto 5"/>
      <sheetName val="Produto 6"/>
      <sheetName val="Consolidada"/>
      <sheetName val="Custo por Produto"/>
      <sheetName val="Cronograma"/>
      <sheetName val="Fator K"/>
      <sheetName val="BDI"/>
      <sheetName val="Custos Unitários de Referência"/>
      <sheetName val="Dias Trabalhados"/>
      <sheetName val="Custos"/>
      <sheetName val="Memória - Horas por Produto Equ"/>
      <sheetName val="C001 - Composição Diagnóstico"/>
      <sheetName val="C002 - Composi. Cerca 1"/>
      <sheetName val="C002 - Composi. Cerca 2"/>
      <sheetName val="C002 - Compos. Cerca 3"/>
      <sheetName val="C003 - Memória Diárias"/>
      <sheetName val="C004-C008 Compos. Canteiro 1"/>
      <sheetName val="C004-C008 Compos. Canteiro 2"/>
      <sheetName val="C009-C0013 Compos.Mobilização 1"/>
      <sheetName val="C009-C0013 Compos.Mobilização 2"/>
      <sheetName val="Consolidada 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0">
          <cell r="G30" t="str">
            <v>evento</v>
          </cell>
        </row>
        <row r="31">
          <cell r="G31" t="str">
            <v>evento</v>
          </cell>
        </row>
        <row r="32">
          <cell r="G32" t="str">
            <v>evento</v>
          </cell>
        </row>
        <row r="33">
          <cell r="G33" t="str">
            <v>evento</v>
          </cell>
        </row>
        <row r="34">
          <cell r="G34" t="str">
            <v>un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BB0C6-F5B3-418B-A0B9-18B0ED233555}">
  <sheetPr>
    <tabColor theme="0"/>
    <pageSetUpPr fitToPage="1"/>
  </sheetPr>
  <dimension ref="A1:X120"/>
  <sheetViews>
    <sheetView tabSelected="1" zoomScale="80" zoomScaleNormal="80" workbookViewId="0">
      <selection activeCell="Z41" sqref="Z41"/>
    </sheetView>
  </sheetViews>
  <sheetFormatPr defaultColWidth="8.6640625" defaultRowHeight="15.6" x14ac:dyDescent="0.3"/>
  <cols>
    <col min="1" max="1" width="3.6640625" style="370" customWidth="1"/>
    <col min="2" max="9" width="9.44140625" style="370" customWidth="1"/>
    <col min="10" max="10" width="8.109375" style="370" customWidth="1"/>
    <col min="11" max="11" width="3.6640625" style="370" customWidth="1"/>
    <col min="12" max="16" width="8.6640625" style="370"/>
    <col min="17" max="16384" width="8.6640625" style="368"/>
  </cols>
  <sheetData>
    <row r="1" spans="1:24" ht="14.85" customHeight="1" x14ac:dyDescent="0.3">
      <c r="A1" s="364"/>
      <c r="B1" s="365"/>
      <c r="C1" s="365"/>
      <c r="D1" s="365"/>
      <c r="E1" s="365"/>
      <c r="F1" s="365"/>
      <c r="G1" s="365"/>
      <c r="H1" s="365"/>
      <c r="I1" s="365"/>
      <c r="J1" s="365"/>
      <c r="K1" s="366"/>
      <c r="L1" s="366"/>
      <c r="M1" s="366"/>
      <c r="N1" s="366"/>
      <c r="O1" s="366"/>
      <c r="P1" s="367"/>
    </row>
    <row r="2" spans="1:24" ht="14.85" customHeight="1" x14ac:dyDescent="0.3">
      <c r="A2" s="369"/>
      <c r="P2" s="371"/>
    </row>
    <row r="3" spans="1:24" ht="14.85" customHeight="1" x14ac:dyDescent="0.3">
      <c r="A3" s="369"/>
      <c r="P3" s="371"/>
    </row>
    <row r="4" spans="1:24" ht="14.85" customHeight="1" thickBot="1" x14ac:dyDescent="0.35">
      <c r="A4" s="369"/>
      <c r="P4" s="371"/>
    </row>
    <row r="5" spans="1:24" ht="14.85" customHeight="1" x14ac:dyDescent="0.3">
      <c r="A5" s="369"/>
      <c r="P5" s="371"/>
      <c r="S5" s="372" t="s">
        <v>231</v>
      </c>
      <c r="T5" s="373"/>
      <c r="U5" s="373"/>
      <c r="V5" s="373"/>
      <c r="W5" s="373"/>
      <c r="X5" s="374"/>
    </row>
    <row r="6" spans="1:24" ht="14.85" customHeight="1" x14ac:dyDescent="0.3">
      <c r="A6" s="369"/>
      <c r="P6" s="371"/>
      <c r="S6" s="375"/>
      <c r="T6" s="376"/>
      <c r="U6" s="376"/>
      <c r="V6" s="376"/>
      <c r="W6" s="376"/>
      <c r="X6" s="377"/>
    </row>
    <row r="7" spans="1:24" ht="14.85" customHeight="1" x14ac:dyDescent="0.3">
      <c r="A7" s="369"/>
      <c r="P7" s="371"/>
      <c r="S7" s="375"/>
      <c r="T7" s="376"/>
      <c r="U7" s="376"/>
      <c r="V7" s="376"/>
      <c r="W7" s="376"/>
      <c r="X7" s="377"/>
    </row>
    <row r="8" spans="1:24" ht="14.85" customHeight="1" x14ac:dyDescent="0.3">
      <c r="A8" s="369"/>
      <c r="P8" s="371"/>
      <c r="S8" s="375"/>
      <c r="T8" s="376"/>
      <c r="U8" s="376"/>
      <c r="V8" s="376"/>
      <c r="W8" s="376"/>
      <c r="X8" s="377"/>
    </row>
    <row r="9" spans="1:24" ht="14.85" customHeight="1" x14ac:dyDescent="0.3">
      <c r="A9" s="369"/>
      <c r="P9" s="371"/>
      <c r="S9" s="375"/>
      <c r="T9" s="376"/>
      <c r="U9" s="376"/>
      <c r="V9" s="376"/>
      <c r="W9" s="376"/>
      <c r="X9" s="377"/>
    </row>
    <row r="10" spans="1:24" ht="14.85" customHeight="1" thickBot="1" x14ac:dyDescent="0.35">
      <c r="A10" s="369"/>
      <c r="C10" s="378" t="s">
        <v>232</v>
      </c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371"/>
      <c r="S10" s="379"/>
      <c r="T10" s="380"/>
      <c r="U10" s="380"/>
      <c r="V10" s="380"/>
      <c r="W10" s="380"/>
      <c r="X10" s="381"/>
    </row>
    <row r="11" spans="1:24" ht="14.85" customHeight="1" x14ac:dyDescent="0.3">
      <c r="A11" s="369"/>
      <c r="P11" s="371"/>
    </row>
    <row r="12" spans="1:24" ht="14.85" customHeight="1" x14ac:dyDescent="0.3">
      <c r="A12" s="369"/>
      <c r="P12" s="371"/>
    </row>
    <row r="13" spans="1:24" ht="14.85" customHeight="1" x14ac:dyDescent="0.3">
      <c r="A13" s="369"/>
      <c r="P13" s="371"/>
    </row>
    <row r="14" spans="1:24" ht="14.85" customHeight="1" x14ac:dyDescent="0.3">
      <c r="A14" s="369"/>
      <c r="P14" s="371"/>
    </row>
    <row r="15" spans="1:24" ht="14.85" customHeight="1" x14ac:dyDescent="0.3">
      <c r="A15" s="369"/>
      <c r="B15" s="382" t="s">
        <v>237</v>
      </c>
      <c r="C15" s="382"/>
      <c r="D15" s="382"/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82"/>
      <c r="P15" s="371"/>
    </row>
    <row r="16" spans="1:24" ht="14.85" customHeight="1" x14ac:dyDescent="0.3">
      <c r="A16" s="369"/>
      <c r="B16" s="382"/>
      <c r="C16" s="382"/>
      <c r="D16" s="382"/>
      <c r="E16" s="382"/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71"/>
    </row>
    <row r="17" spans="1:16" ht="14.85" customHeight="1" x14ac:dyDescent="0.3">
      <c r="A17" s="369"/>
      <c r="B17" s="383"/>
      <c r="C17" s="383"/>
      <c r="D17" s="383"/>
      <c r="E17" s="383"/>
      <c r="F17" s="383"/>
      <c r="G17" s="383"/>
      <c r="H17" s="383"/>
      <c r="I17" s="383"/>
      <c r="J17" s="383"/>
      <c r="K17" s="383"/>
      <c r="P17" s="371"/>
    </row>
    <row r="18" spans="1:16" ht="14.85" customHeight="1" x14ac:dyDescent="0.3">
      <c r="A18" s="369"/>
      <c r="B18" s="383"/>
      <c r="C18" s="383"/>
      <c r="D18" s="383"/>
      <c r="E18" s="383"/>
      <c r="F18" s="383"/>
      <c r="G18" s="383"/>
      <c r="H18" s="383"/>
      <c r="I18" s="383"/>
      <c r="J18" s="383"/>
      <c r="K18" s="383"/>
      <c r="P18" s="371"/>
    </row>
    <row r="19" spans="1:16" ht="82.8" customHeight="1" x14ac:dyDescent="0.3">
      <c r="A19" s="369"/>
      <c r="C19" s="393" t="s">
        <v>0</v>
      </c>
      <c r="D19" s="393"/>
      <c r="E19" s="393"/>
      <c r="F19" s="393"/>
      <c r="G19" s="393"/>
      <c r="H19" s="393"/>
      <c r="I19" s="393"/>
      <c r="J19" s="393"/>
      <c r="K19" s="393"/>
      <c r="L19" s="393"/>
      <c r="M19" s="393"/>
      <c r="N19" s="393"/>
      <c r="O19" s="393"/>
      <c r="P19" s="371"/>
    </row>
    <row r="20" spans="1:16" ht="22.2" customHeight="1" x14ac:dyDescent="0.3">
      <c r="A20" s="369"/>
      <c r="C20" s="384" t="s">
        <v>233</v>
      </c>
      <c r="D20" s="384"/>
      <c r="E20" s="384"/>
      <c r="F20" s="384"/>
      <c r="G20" s="384"/>
      <c r="H20" s="384"/>
      <c r="I20" s="384"/>
      <c r="J20" s="384"/>
      <c r="K20" s="384"/>
      <c r="L20" s="384"/>
      <c r="M20" s="384"/>
      <c r="N20" s="384"/>
      <c r="O20" s="384"/>
      <c r="P20" s="371"/>
    </row>
    <row r="21" spans="1:16" ht="14.85" customHeight="1" x14ac:dyDescent="0.3">
      <c r="A21" s="369"/>
      <c r="B21" s="385"/>
      <c r="C21" s="386" t="s">
        <v>234</v>
      </c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71"/>
    </row>
    <row r="22" spans="1:16" ht="14.85" customHeight="1" x14ac:dyDescent="0.3">
      <c r="A22" s="369"/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P22" s="371"/>
    </row>
    <row r="23" spans="1:16" ht="42" customHeight="1" x14ac:dyDescent="0.3">
      <c r="A23" s="369"/>
      <c r="B23" s="385"/>
      <c r="C23" s="385"/>
      <c r="D23" s="385"/>
      <c r="E23" s="385"/>
      <c r="F23" s="385"/>
      <c r="G23" s="385"/>
      <c r="H23" s="385"/>
      <c r="I23" s="385"/>
      <c r="J23" s="385"/>
      <c r="K23" s="385"/>
      <c r="P23" s="371"/>
    </row>
    <row r="24" spans="1:16" ht="14.85" customHeight="1" x14ac:dyDescent="0.3">
      <c r="A24" s="369"/>
      <c r="B24" s="385"/>
      <c r="C24" s="385"/>
      <c r="D24" s="385"/>
      <c r="E24" s="385"/>
      <c r="F24" s="385"/>
      <c r="G24" s="385"/>
      <c r="H24" s="385"/>
      <c r="I24" s="385"/>
      <c r="J24" s="385"/>
      <c r="P24" s="371"/>
    </row>
    <row r="25" spans="1:16" ht="14.85" customHeight="1" x14ac:dyDescent="0.3">
      <c r="A25" s="369"/>
      <c r="C25" s="387"/>
      <c r="D25" s="387"/>
      <c r="E25" s="387"/>
      <c r="F25" s="387"/>
      <c r="G25" s="387"/>
      <c r="H25" s="387"/>
      <c r="I25" s="387"/>
      <c r="J25" s="387"/>
      <c r="P25" s="371"/>
    </row>
    <row r="26" spans="1:16" ht="14.85" customHeight="1" x14ac:dyDescent="0.3">
      <c r="A26" s="369"/>
      <c r="C26" s="387"/>
      <c r="D26" s="387"/>
      <c r="E26" s="387"/>
      <c r="F26" s="387"/>
      <c r="G26" s="387"/>
      <c r="H26" s="387"/>
      <c r="I26" s="387"/>
      <c r="J26" s="387"/>
      <c r="P26" s="371"/>
    </row>
    <row r="27" spans="1:16" ht="14.85" customHeight="1" x14ac:dyDescent="0.3">
      <c r="A27" s="369"/>
      <c r="F27" s="388" t="s">
        <v>235</v>
      </c>
      <c r="G27" s="388"/>
      <c r="H27" s="388"/>
      <c r="I27" s="388"/>
      <c r="J27" s="388"/>
      <c r="P27" s="371"/>
    </row>
    <row r="28" spans="1:16" ht="14.85" customHeight="1" x14ac:dyDescent="0.3">
      <c r="A28" s="369"/>
      <c r="P28" s="371"/>
    </row>
    <row r="29" spans="1:16" ht="14.85" customHeight="1" x14ac:dyDescent="0.3">
      <c r="A29" s="369"/>
      <c r="P29" s="371"/>
    </row>
    <row r="30" spans="1:16" ht="14.85" customHeight="1" x14ac:dyDescent="0.3">
      <c r="A30" s="369"/>
      <c r="B30" s="389" t="s">
        <v>236</v>
      </c>
      <c r="C30" s="389"/>
      <c r="D30" s="389"/>
      <c r="E30" s="389"/>
      <c r="F30" s="389"/>
      <c r="G30" s="389"/>
      <c r="H30" s="389"/>
      <c r="I30" s="389"/>
      <c r="J30" s="389"/>
      <c r="K30" s="389"/>
      <c r="L30" s="389"/>
      <c r="M30" s="389"/>
      <c r="N30" s="389"/>
      <c r="O30" s="389"/>
      <c r="P30" s="371"/>
    </row>
    <row r="31" spans="1:16" ht="14.85" customHeight="1" thickBot="1" x14ac:dyDescent="0.35">
      <c r="A31" s="390"/>
      <c r="B31" s="391"/>
      <c r="C31" s="391"/>
      <c r="D31" s="391"/>
      <c r="E31" s="391"/>
      <c r="F31" s="391"/>
      <c r="G31" s="391"/>
      <c r="H31" s="391"/>
      <c r="I31" s="391"/>
      <c r="J31" s="391"/>
      <c r="K31" s="391"/>
      <c r="L31" s="391"/>
      <c r="M31" s="391"/>
      <c r="N31" s="391"/>
      <c r="O31" s="391"/>
      <c r="P31" s="392"/>
    </row>
    <row r="32" spans="1:16" ht="14.85" customHeight="1" x14ac:dyDescent="0.3"/>
    <row r="33" ht="14.85" customHeight="1" x14ac:dyDescent="0.3"/>
    <row r="34" ht="14.85" customHeight="1" x14ac:dyDescent="0.3"/>
    <row r="35" ht="14.85" customHeight="1" x14ac:dyDescent="0.3"/>
    <row r="36" ht="14.85" customHeight="1" x14ac:dyDescent="0.3"/>
    <row r="37" ht="14.85" customHeight="1" x14ac:dyDescent="0.3"/>
    <row r="38" ht="14.85" customHeight="1" x14ac:dyDescent="0.3"/>
    <row r="39" ht="14.85" customHeight="1" x14ac:dyDescent="0.3"/>
    <row r="40" ht="14.85" customHeight="1" x14ac:dyDescent="0.3"/>
    <row r="41" ht="14.85" customHeight="1" x14ac:dyDescent="0.3"/>
    <row r="42" ht="14.85" customHeight="1" x14ac:dyDescent="0.3"/>
    <row r="43" ht="14.85" customHeight="1" x14ac:dyDescent="0.3"/>
    <row r="44" ht="14.85" customHeight="1" x14ac:dyDescent="0.3"/>
    <row r="45" ht="14.85" customHeight="1" x14ac:dyDescent="0.3"/>
    <row r="46" ht="14.85" customHeight="1" x14ac:dyDescent="0.3"/>
    <row r="47" ht="14.85" customHeight="1" x14ac:dyDescent="0.3"/>
    <row r="48" ht="14.85" customHeight="1" x14ac:dyDescent="0.3"/>
    <row r="49" ht="14.85" customHeight="1" x14ac:dyDescent="0.3"/>
    <row r="50" ht="14.85" customHeight="1" x14ac:dyDescent="0.3"/>
    <row r="51" ht="14.85" customHeight="1" x14ac:dyDescent="0.3"/>
    <row r="52" ht="14.85" customHeight="1" x14ac:dyDescent="0.3"/>
    <row r="53" ht="14.85" customHeight="1" x14ac:dyDescent="0.3"/>
    <row r="54" ht="14.85" customHeight="1" x14ac:dyDescent="0.3"/>
    <row r="55" ht="14.85" customHeight="1" x14ac:dyDescent="0.3"/>
    <row r="56" ht="14.85" customHeight="1" x14ac:dyDescent="0.3"/>
    <row r="57" ht="14.85" customHeight="1" x14ac:dyDescent="0.3"/>
    <row r="58" ht="14.85" customHeight="1" x14ac:dyDescent="0.3"/>
    <row r="59" ht="14.85" customHeight="1" x14ac:dyDescent="0.3"/>
    <row r="60" ht="14.85" customHeight="1" x14ac:dyDescent="0.3"/>
    <row r="61" ht="14.85" customHeight="1" x14ac:dyDescent="0.3"/>
    <row r="62" ht="14.85" customHeight="1" x14ac:dyDescent="0.3"/>
    <row r="63" ht="14.85" customHeight="1" x14ac:dyDescent="0.3"/>
    <row r="64" ht="14.85" customHeight="1" x14ac:dyDescent="0.3"/>
    <row r="65" ht="14.85" customHeight="1" x14ac:dyDescent="0.3"/>
    <row r="66" ht="14.85" customHeight="1" x14ac:dyDescent="0.3"/>
    <row r="67" ht="14.85" customHeight="1" x14ac:dyDescent="0.3"/>
    <row r="68" ht="14.85" customHeight="1" x14ac:dyDescent="0.3"/>
    <row r="69" ht="14.85" customHeight="1" x14ac:dyDescent="0.3"/>
    <row r="70" ht="14.85" customHeight="1" x14ac:dyDescent="0.3"/>
    <row r="71" ht="14.85" customHeight="1" x14ac:dyDescent="0.3"/>
    <row r="72" ht="14.85" customHeight="1" x14ac:dyDescent="0.3"/>
    <row r="73" ht="14.85" customHeight="1" x14ac:dyDescent="0.3"/>
    <row r="74" ht="14.85" customHeight="1" x14ac:dyDescent="0.3"/>
    <row r="75" ht="14.85" customHeight="1" x14ac:dyDescent="0.3"/>
    <row r="76" ht="14.85" customHeight="1" x14ac:dyDescent="0.3"/>
    <row r="77" ht="14.85" customHeight="1" x14ac:dyDescent="0.3"/>
    <row r="78" ht="14.85" customHeight="1" x14ac:dyDescent="0.3"/>
    <row r="79" ht="14.85" customHeight="1" x14ac:dyDescent="0.3"/>
    <row r="80" ht="14.85" customHeight="1" x14ac:dyDescent="0.3"/>
    <row r="81" ht="14.85" customHeight="1" x14ac:dyDescent="0.3"/>
    <row r="82" ht="14.85" customHeight="1" x14ac:dyDescent="0.3"/>
    <row r="83" ht="14.85" customHeight="1" x14ac:dyDescent="0.3"/>
    <row r="84" ht="14.85" customHeight="1" x14ac:dyDescent="0.3"/>
    <row r="85" ht="14.85" customHeight="1" x14ac:dyDescent="0.3"/>
    <row r="86" ht="14.85" customHeight="1" x14ac:dyDescent="0.3"/>
    <row r="87" ht="14.85" customHeight="1" x14ac:dyDescent="0.3"/>
    <row r="88" ht="14.85" customHeight="1" x14ac:dyDescent="0.3"/>
    <row r="89" ht="14.85" customHeight="1" x14ac:dyDescent="0.3"/>
    <row r="90" ht="14.85" customHeight="1" x14ac:dyDescent="0.3"/>
    <row r="91" ht="14.85" customHeight="1" x14ac:dyDescent="0.3"/>
    <row r="92" ht="14.85" customHeight="1" x14ac:dyDescent="0.3"/>
    <row r="93" ht="14.85" customHeight="1" x14ac:dyDescent="0.3"/>
    <row r="94" ht="14.85" customHeight="1" x14ac:dyDescent="0.3"/>
    <row r="95" ht="14.85" customHeight="1" x14ac:dyDescent="0.3"/>
    <row r="96" ht="14.85" customHeight="1" x14ac:dyDescent="0.3"/>
    <row r="97" ht="14.85" customHeight="1" x14ac:dyDescent="0.3"/>
    <row r="98" ht="14.85" customHeight="1" x14ac:dyDescent="0.3"/>
    <row r="99" ht="14.85" customHeight="1" x14ac:dyDescent="0.3"/>
    <row r="100" ht="14.85" customHeight="1" x14ac:dyDescent="0.3"/>
    <row r="101" ht="14.85" customHeight="1" x14ac:dyDescent="0.3"/>
    <row r="102" ht="14.85" customHeight="1" x14ac:dyDescent="0.3"/>
    <row r="103" ht="14.85" customHeight="1" x14ac:dyDescent="0.3"/>
    <row r="104" ht="14.85" customHeight="1" x14ac:dyDescent="0.3"/>
    <row r="105" ht="14.85" customHeight="1" x14ac:dyDescent="0.3"/>
    <row r="106" ht="14.85" customHeight="1" x14ac:dyDescent="0.3"/>
    <row r="107" ht="14.85" customHeight="1" x14ac:dyDescent="0.3"/>
    <row r="108" ht="14.85" customHeight="1" x14ac:dyDescent="0.3"/>
    <row r="109" ht="14.85" customHeight="1" x14ac:dyDescent="0.3"/>
    <row r="110" ht="14.85" customHeight="1" x14ac:dyDescent="0.3"/>
    <row r="111" ht="14.85" customHeight="1" x14ac:dyDescent="0.3"/>
    <row r="112" ht="14.85" customHeight="1" x14ac:dyDescent="0.3"/>
    <row r="113" ht="14.85" customHeight="1" x14ac:dyDescent="0.3"/>
    <row r="114" ht="14.85" customHeight="1" x14ac:dyDescent="0.3"/>
    <row r="115" ht="14.85" customHeight="1" x14ac:dyDescent="0.3"/>
    <row r="116" ht="14.85" customHeight="1" x14ac:dyDescent="0.3"/>
    <row r="117" ht="14.85" customHeight="1" x14ac:dyDescent="0.3"/>
    <row r="118" ht="14.85" customHeight="1" x14ac:dyDescent="0.3"/>
    <row r="119" ht="14.85" customHeight="1" x14ac:dyDescent="0.3"/>
    <row r="120" ht="14.85" customHeight="1" x14ac:dyDescent="0.3"/>
  </sheetData>
  <mergeCells count="8">
    <mergeCell ref="F27:J27"/>
    <mergeCell ref="B30:O30"/>
    <mergeCell ref="S5:X10"/>
    <mergeCell ref="C10:O10"/>
    <mergeCell ref="B15:O16"/>
    <mergeCell ref="C19:O19"/>
    <mergeCell ref="C20:O20"/>
    <mergeCell ref="C21:O2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12"/>
  <sheetViews>
    <sheetView zoomScale="140" zoomScaleNormal="140" workbookViewId="0">
      <selection activeCell="C25" sqref="C25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1.664062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3.88671875" style="8" customWidth="1"/>
    <col min="10" max="10" width="13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2" ht="12" customHeight="1" x14ac:dyDescent="0.25"/>
    <row r="2" spans="2:12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2" ht="24.75" customHeight="1" x14ac:dyDescent="0.25">
      <c r="B3" s="273" t="s">
        <v>1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2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2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10</v>
      </c>
      <c r="K5" s="282" t="s">
        <v>11</v>
      </c>
      <c r="L5" s="11"/>
    </row>
    <row r="6" spans="2:12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2" ht="19.5" customHeight="1" x14ac:dyDescent="0.25">
      <c r="B7" s="12"/>
      <c r="C7" s="13" t="s">
        <v>12</v>
      </c>
      <c r="D7" s="13"/>
      <c r="E7" s="13"/>
      <c r="F7" s="14"/>
      <c r="G7" s="14"/>
      <c r="H7" s="14"/>
      <c r="I7" s="15"/>
      <c r="J7" s="16">
        <f>ROUND(J8+J9++J10,2)</f>
        <v>0</v>
      </c>
      <c r="K7" s="17" t="e">
        <f>J7/J12</f>
        <v>#DIV/0!</v>
      </c>
      <c r="L7" s="11"/>
    </row>
    <row r="8" spans="2:12" ht="19.5" customHeight="1" x14ac:dyDescent="0.25">
      <c r="B8" s="18" t="s">
        <v>13</v>
      </c>
      <c r="C8" s="19" t="s">
        <v>174</v>
      </c>
      <c r="D8" s="357"/>
      <c r="E8" s="357"/>
      <c r="F8" s="358"/>
      <c r="G8" s="21" t="s">
        <v>15</v>
      </c>
      <c r="H8" s="22">
        <v>84</v>
      </c>
      <c r="I8" s="23">
        <f>ROUND(H8*F8,2)</f>
        <v>0</v>
      </c>
      <c r="J8" s="23">
        <f>ROUND(I8*'Fator K'!$I$15,2)</f>
        <v>0</v>
      </c>
      <c r="K8" s="24" t="e">
        <f>J8/$J$12</f>
        <v>#DIV/0!</v>
      </c>
      <c r="L8" s="11"/>
    </row>
    <row r="9" spans="2:12" ht="19.5" customHeight="1" x14ac:dyDescent="0.25">
      <c r="B9" s="25" t="s">
        <v>16</v>
      </c>
      <c r="C9" s="19" t="s">
        <v>175</v>
      </c>
      <c r="D9" s="357"/>
      <c r="E9" s="357"/>
      <c r="F9" s="358"/>
      <c r="G9" s="26" t="s">
        <v>15</v>
      </c>
      <c r="H9" s="27">
        <v>168</v>
      </c>
      <c r="I9" s="23">
        <f>ROUND(H9*F9,2)</f>
        <v>0</v>
      </c>
      <c r="J9" s="23">
        <f>ROUND(I9*'Fator K'!$I$15,2)</f>
        <v>0</v>
      </c>
      <c r="K9" s="28" t="e">
        <f>J9/$J$12</f>
        <v>#DIV/0!</v>
      </c>
      <c r="L9" s="11"/>
    </row>
    <row r="10" spans="2:12" ht="19.5" customHeight="1" x14ac:dyDescent="0.25">
      <c r="B10" s="25" t="s">
        <v>17</v>
      </c>
      <c r="C10" s="19" t="s">
        <v>176</v>
      </c>
      <c r="D10" s="357"/>
      <c r="E10" s="357"/>
      <c r="F10" s="358"/>
      <c r="G10" s="26" t="s">
        <v>15</v>
      </c>
      <c r="H10" s="27">
        <v>168</v>
      </c>
      <c r="I10" s="23">
        <f>ROUND(H10*F10,2)</f>
        <v>0</v>
      </c>
      <c r="J10" s="23">
        <f>ROUND(I10*'Fator K'!$I$15,2)</f>
        <v>0</v>
      </c>
      <c r="K10" s="28" t="e">
        <f>J10/$J$12</f>
        <v>#DIV/0!</v>
      </c>
      <c r="L10" s="11"/>
    </row>
    <row r="11" spans="2:12" ht="7.5" customHeight="1" x14ac:dyDescent="0.25"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9"/>
    </row>
    <row r="12" spans="2:12" ht="21" customHeight="1" x14ac:dyDescent="0.25">
      <c r="B12" s="30"/>
      <c r="C12" s="31" t="s">
        <v>18</v>
      </c>
      <c r="D12" s="32"/>
      <c r="E12" s="32"/>
      <c r="F12" s="33"/>
      <c r="G12" s="33"/>
      <c r="H12" s="34"/>
      <c r="I12" s="35" t="s">
        <v>19</v>
      </c>
      <c r="J12" s="36">
        <f>J7</f>
        <v>0</v>
      </c>
      <c r="K12" s="37" t="e">
        <f>K7</f>
        <v>#DIV/0!</v>
      </c>
    </row>
  </sheetData>
  <mergeCells count="15">
    <mergeCell ref="B11:K11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10"/>
  <sheetViews>
    <sheetView zoomScale="90" zoomScaleNormal="90" workbookViewId="0">
      <selection activeCell="E28" sqref="E28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3.88671875" style="8" customWidth="1"/>
    <col min="10" max="10" width="13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7" ht="12" customHeight="1" x14ac:dyDescent="0.25"/>
    <row r="2" spans="2:17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7" ht="24.75" customHeight="1" x14ac:dyDescent="0.25">
      <c r="B3" s="273" t="s">
        <v>20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7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7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0" t="s">
        <v>10</v>
      </c>
      <c r="K5" s="282" t="s">
        <v>11</v>
      </c>
      <c r="L5" s="11"/>
    </row>
    <row r="6" spans="2:17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79"/>
      <c r="K6" s="282"/>
      <c r="L6" s="11"/>
    </row>
    <row r="7" spans="2:17" ht="19.5" customHeight="1" x14ac:dyDescent="0.25">
      <c r="B7" s="12"/>
      <c r="C7" s="38" t="s">
        <v>181</v>
      </c>
      <c r="D7" s="38"/>
      <c r="E7" s="38"/>
      <c r="F7" s="39"/>
      <c r="G7" s="39"/>
      <c r="H7" s="40"/>
      <c r="I7" s="40"/>
      <c r="J7" s="41">
        <f>J8</f>
        <v>0</v>
      </c>
      <c r="K7" s="42" t="e">
        <f>J7/J10</f>
        <v>#DIV/0!</v>
      </c>
      <c r="L7" s="43"/>
      <c r="M7" s="2"/>
      <c r="N7" s="44"/>
      <c r="O7" s="45"/>
      <c r="P7" s="46"/>
      <c r="Q7" s="47"/>
    </row>
    <row r="8" spans="2:17" ht="15" customHeight="1" x14ac:dyDescent="0.25">
      <c r="B8" s="48" t="s">
        <v>21</v>
      </c>
      <c r="C8" s="49" t="s">
        <v>22</v>
      </c>
      <c r="D8" s="357"/>
      <c r="E8" s="357"/>
      <c r="F8" s="358"/>
      <c r="G8" s="21" t="s">
        <v>24</v>
      </c>
      <c r="H8" s="50">
        <v>220</v>
      </c>
      <c r="I8" s="21">
        <f>ROUND(F8*H8,2)</f>
        <v>0</v>
      </c>
      <c r="J8" s="23">
        <f>ROUND(I8*'Fator K'!$I$17,2)</f>
        <v>0</v>
      </c>
      <c r="K8" s="24" t="e">
        <f>J8/$J$10</f>
        <v>#DIV/0!</v>
      </c>
      <c r="L8" s="43"/>
      <c r="M8" s="2"/>
      <c r="N8" s="44"/>
      <c r="O8" s="45"/>
      <c r="P8" s="46"/>
      <c r="Q8" s="47"/>
    </row>
    <row r="9" spans="2:17" ht="7.5" customHeight="1" x14ac:dyDescent="0.25"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9"/>
    </row>
    <row r="10" spans="2:17" ht="21" customHeight="1" x14ac:dyDescent="0.25">
      <c r="B10" s="30"/>
      <c r="C10" s="31" t="s">
        <v>18</v>
      </c>
      <c r="D10" s="32"/>
      <c r="E10" s="32"/>
      <c r="F10" s="33"/>
      <c r="G10" s="33"/>
      <c r="H10" s="34"/>
      <c r="I10" s="35" t="s">
        <v>19</v>
      </c>
      <c r="J10" s="36">
        <f>+J7</f>
        <v>0</v>
      </c>
      <c r="K10" s="37" t="e">
        <f>+K7</f>
        <v>#DIV/0!</v>
      </c>
    </row>
  </sheetData>
  <mergeCells count="15">
    <mergeCell ref="B9:K9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14"/>
  <sheetViews>
    <sheetView zoomScale="110" zoomScaleNormal="110" workbookViewId="0">
      <selection activeCell="N11" sqref="N11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.8867187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3.88671875" style="8" customWidth="1"/>
    <col min="10" max="10" width="13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7" ht="12" customHeight="1" x14ac:dyDescent="0.25"/>
    <row r="2" spans="2:17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7" ht="24.75" customHeight="1" x14ac:dyDescent="0.25">
      <c r="B3" s="273" t="s">
        <v>25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7" ht="9" customHeight="1" x14ac:dyDescent="0.25">
      <c r="B4" s="274" t="s">
        <v>26</v>
      </c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7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10</v>
      </c>
      <c r="K5" s="282" t="s">
        <v>11</v>
      </c>
      <c r="L5" s="11"/>
    </row>
    <row r="6" spans="2:17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7" ht="19.5" customHeight="1" x14ac:dyDescent="0.25">
      <c r="B7" s="12">
        <v>1</v>
      </c>
      <c r="C7" s="13" t="s">
        <v>12</v>
      </c>
      <c r="D7" s="13"/>
      <c r="E7" s="13"/>
      <c r="F7" s="14"/>
      <c r="G7" s="14"/>
      <c r="H7" s="14"/>
      <c r="I7" s="15"/>
      <c r="J7" s="16">
        <f>ROUND(J8+J9++J10,2)</f>
        <v>0</v>
      </c>
      <c r="K7" s="17" t="e">
        <f>J7/$J$14</f>
        <v>#DIV/0!</v>
      </c>
      <c r="L7" s="11"/>
    </row>
    <row r="8" spans="2:17" ht="19.5" customHeight="1" x14ac:dyDescent="0.25">
      <c r="B8" s="18" t="s">
        <v>13</v>
      </c>
      <c r="C8" s="19" t="s">
        <v>174</v>
      </c>
      <c r="D8" s="359"/>
      <c r="E8" s="357"/>
      <c r="F8" s="358"/>
      <c r="G8" s="21" t="s">
        <v>15</v>
      </c>
      <c r="H8" s="22">
        <v>320</v>
      </c>
      <c r="I8" s="23">
        <f>ROUND(H8*F8,2)</f>
        <v>0</v>
      </c>
      <c r="J8" s="23">
        <f>ROUND(I8*'Fator K'!$I$15,2)</f>
        <v>0</v>
      </c>
      <c r="K8" s="24" t="e">
        <f>J8/$J$14</f>
        <v>#DIV/0!</v>
      </c>
      <c r="L8" s="11"/>
    </row>
    <row r="9" spans="2:17" ht="19.5" customHeight="1" x14ac:dyDescent="0.25">
      <c r="B9" s="25" t="s">
        <v>16</v>
      </c>
      <c r="C9" s="19" t="s">
        <v>175</v>
      </c>
      <c r="D9" s="359"/>
      <c r="E9" s="357"/>
      <c r="F9" s="358"/>
      <c r="G9" s="26" t="s">
        <v>15</v>
      </c>
      <c r="H9" s="27">
        <v>1344</v>
      </c>
      <c r="I9" s="23">
        <f>ROUND(H9*F9,2)</f>
        <v>0</v>
      </c>
      <c r="J9" s="23">
        <f>ROUND(I9*'Fator K'!$I$15,2)</f>
        <v>0</v>
      </c>
      <c r="K9" s="24" t="e">
        <f>J9/$J$14</f>
        <v>#DIV/0!</v>
      </c>
      <c r="L9" s="11"/>
    </row>
    <row r="10" spans="2:17" ht="19.5" customHeight="1" x14ac:dyDescent="0.25">
      <c r="B10" s="25" t="s">
        <v>17</v>
      </c>
      <c r="C10" s="19" t="s">
        <v>176</v>
      </c>
      <c r="D10" s="359"/>
      <c r="E10" s="357"/>
      <c r="F10" s="358"/>
      <c r="G10" s="26" t="s">
        <v>15</v>
      </c>
      <c r="H10" s="27">
        <v>1344</v>
      </c>
      <c r="I10" s="23">
        <f>ROUND(H10*F10,2)</f>
        <v>0</v>
      </c>
      <c r="J10" s="23">
        <f>ROUND(I10*'Fator K'!$I$15,2)</f>
        <v>0</v>
      </c>
      <c r="K10" s="24" t="e">
        <f>J10/$J$14</f>
        <v>#DIV/0!</v>
      </c>
      <c r="L10" s="11"/>
    </row>
    <row r="11" spans="2:17" ht="19.5" customHeight="1" x14ac:dyDescent="0.25">
      <c r="B11" s="12">
        <v>2</v>
      </c>
      <c r="C11" s="38" t="s">
        <v>27</v>
      </c>
      <c r="D11" s="38"/>
      <c r="E11" s="38"/>
      <c r="F11" s="39"/>
      <c r="G11" s="39"/>
      <c r="H11" s="40"/>
      <c r="I11" s="40"/>
      <c r="J11" s="41">
        <f>J12+J13</f>
        <v>0</v>
      </c>
      <c r="K11" s="42" t="e">
        <f>J11/J14</f>
        <v>#DIV/0!</v>
      </c>
      <c r="L11" s="52"/>
      <c r="M11" s="2"/>
      <c r="N11" s="44"/>
      <c r="O11" s="45"/>
      <c r="P11" s="46"/>
      <c r="Q11" s="47"/>
    </row>
    <row r="12" spans="2:17" ht="42.75" customHeight="1" x14ac:dyDescent="0.25">
      <c r="B12" s="48" t="s">
        <v>28</v>
      </c>
      <c r="C12" s="49" t="s">
        <v>179</v>
      </c>
      <c r="D12" s="357"/>
      <c r="E12" s="357"/>
      <c r="F12" s="358"/>
      <c r="G12" s="21" t="s">
        <v>29</v>
      </c>
      <c r="H12" s="27">
        <v>8</v>
      </c>
      <c r="I12" s="21">
        <f>ROUND(F12*H12,2)</f>
        <v>0</v>
      </c>
      <c r="J12" s="23">
        <f>ROUND(I12*'Fator K'!$I$18,2)</f>
        <v>0</v>
      </c>
      <c r="K12" s="24" t="e">
        <f>J12/J14</f>
        <v>#DIV/0!</v>
      </c>
      <c r="L12" s="43"/>
      <c r="M12" s="2"/>
      <c r="N12" s="44"/>
      <c r="O12" s="45"/>
      <c r="P12" s="46"/>
      <c r="Q12" s="47"/>
    </row>
    <row r="13" spans="2:17" ht="15.75" customHeight="1" x14ac:dyDescent="0.25">
      <c r="B13" s="48" t="s">
        <v>30</v>
      </c>
      <c r="C13" s="49" t="s">
        <v>180</v>
      </c>
      <c r="D13" s="357"/>
      <c r="E13" s="357"/>
      <c r="F13" s="358"/>
      <c r="G13" s="21" t="s">
        <v>31</v>
      </c>
      <c r="H13" s="53">
        <v>35</v>
      </c>
      <c r="I13" s="45">
        <f>F13*H13</f>
        <v>0</v>
      </c>
      <c r="J13" s="23">
        <f>ROUND(I13*'Fator K'!$I$18,2)</f>
        <v>0</v>
      </c>
      <c r="K13" s="24" t="e">
        <f>J13/J14</f>
        <v>#DIV/0!</v>
      </c>
      <c r="L13" s="43"/>
      <c r="M13" s="2"/>
      <c r="N13" s="44"/>
      <c r="O13" s="45"/>
      <c r="P13" s="46"/>
      <c r="Q13" s="47"/>
    </row>
    <row r="14" spans="2:17" ht="21" customHeight="1" x14ac:dyDescent="0.25">
      <c r="B14" s="30"/>
      <c r="C14" s="31" t="s">
        <v>18</v>
      </c>
      <c r="D14" s="32"/>
      <c r="E14" s="32"/>
      <c r="F14" s="33"/>
      <c r="G14" s="33"/>
      <c r="H14" s="34"/>
      <c r="I14" s="35" t="s">
        <v>19</v>
      </c>
      <c r="J14" s="36">
        <f>J7+J11</f>
        <v>0</v>
      </c>
      <c r="K14" s="37" t="e">
        <f>K7+K11</f>
        <v>#DIV/0!</v>
      </c>
    </row>
  </sheetData>
  <mergeCells count="14"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10"/>
  <sheetViews>
    <sheetView zoomScale="90" zoomScaleNormal="90" workbookViewId="0">
      <selection activeCell="B3" sqref="B3:I3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.664062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6.6640625" style="8" customWidth="1"/>
    <col min="10" max="10" width="15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2" ht="12" customHeight="1" x14ac:dyDescent="0.25"/>
    <row r="2" spans="2:12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2" ht="24.75" customHeight="1" x14ac:dyDescent="0.25">
      <c r="B3" s="273" t="s">
        <v>32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2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2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33</v>
      </c>
      <c r="K5" s="282" t="s">
        <v>11</v>
      </c>
      <c r="L5" s="11"/>
    </row>
    <row r="6" spans="2:12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2" ht="19.5" customHeight="1" x14ac:dyDescent="0.25">
      <c r="B7" s="12"/>
      <c r="C7" s="13" t="s">
        <v>181</v>
      </c>
      <c r="D7" s="13"/>
      <c r="E7" s="13"/>
      <c r="F7" s="14"/>
      <c r="G7" s="14"/>
      <c r="H7" s="14"/>
      <c r="I7" s="15"/>
      <c r="J7" s="16">
        <f>ROUND(J8,2)</f>
        <v>0</v>
      </c>
      <c r="K7" s="17" t="e">
        <f>J7/J10</f>
        <v>#DIV/0!</v>
      </c>
      <c r="L7" s="11"/>
    </row>
    <row r="8" spans="2:12" ht="60" customHeight="1" x14ac:dyDescent="0.25">
      <c r="B8" s="18" t="s">
        <v>34</v>
      </c>
      <c r="C8" s="19" t="s">
        <v>182</v>
      </c>
      <c r="D8" s="357"/>
      <c r="E8" s="357"/>
      <c r="F8" s="358"/>
      <c r="G8" s="21" t="s">
        <v>51</v>
      </c>
      <c r="H8" s="22">
        <v>25740</v>
      </c>
      <c r="I8" s="23">
        <f>ROUND(H8*F8,2)</f>
        <v>0</v>
      </c>
      <c r="J8" s="23">
        <f>ROUND(I8+I8*BDI!$G$21,2)</f>
        <v>0</v>
      </c>
      <c r="K8" s="24" t="e">
        <f>J8/$J$10</f>
        <v>#DIV/0!</v>
      </c>
      <c r="L8" s="11"/>
    </row>
    <row r="9" spans="2:12" ht="7.5" customHeight="1" x14ac:dyDescent="0.25"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9"/>
    </row>
    <row r="10" spans="2:12" ht="21" customHeight="1" x14ac:dyDescent="0.25">
      <c r="B10" s="30"/>
      <c r="C10" s="31" t="s">
        <v>35</v>
      </c>
      <c r="D10" s="32"/>
      <c r="E10" s="32"/>
      <c r="F10" s="33"/>
      <c r="G10" s="33"/>
      <c r="H10" s="34"/>
      <c r="I10" s="35" t="s">
        <v>19</v>
      </c>
      <c r="J10" s="36">
        <f>J7</f>
        <v>0</v>
      </c>
      <c r="K10" s="37" t="e">
        <f>K7</f>
        <v>#DIV/0!</v>
      </c>
    </row>
  </sheetData>
  <mergeCells count="15">
    <mergeCell ref="B9:K9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L14"/>
  <sheetViews>
    <sheetView zoomScaleNormal="100" workbookViewId="0">
      <selection activeCell="E23" sqref="E23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.6640625" style="8" customWidth="1"/>
    <col min="5" max="5" width="11.33203125" style="8" customWidth="1"/>
    <col min="6" max="6" width="12.5546875" style="8" customWidth="1"/>
    <col min="7" max="7" width="9.88671875" style="8" bestFit="1" customWidth="1"/>
    <col min="8" max="8" width="7.88671875" style="8" bestFit="1" customWidth="1"/>
    <col min="9" max="9" width="16.6640625" style="8" customWidth="1"/>
    <col min="10" max="10" width="15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2" ht="12" customHeight="1" x14ac:dyDescent="0.25"/>
    <row r="2" spans="2:12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2" ht="24.75" customHeight="1" x14ac:dyDescent="0.25">
      <c r="B3" s="273" t="s">
        <v>36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2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2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33</v>
      </c>
      <c r="K5" s="282" t="s">
        <v>11</v>
      </c>
      <c r="L5" s="11"/>
    </row>
    <row r="6" spans="2:12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2" ht="19.5" customHeight="1" x14ac:dyDescent="0.25">
      <c r="B7" s="12"/>
      <c r="C7" s="13" t="s">
        <v>183</v>
      </c>
      <c r="D7" s="13"/>
      <c r="E7" s="13"/>
      <c r="F7" s="14"/>
      <c r="G7" s="14"/>
      <c r="H7" s="14"/>
      <c r="I7" s="15"/>
      <c r="J7" s="16">
        <f>ROUND(SUM(J8:J12),2)</f>
        <v>0</v>
      </c>
      <c r="K7" s="17" t="e">
        <f t="shared" ref="K7:K12" si="0">J7/$J$14</f>
        <v>#DIV/0!</v>
      </c>
      <c r="L7" s="11"/>
    </row>
    <row r="8" spans="2:12" ht="30" customHeight="1" x14ac:dyDescent="0.25">
      <c r="B8" s="18" t="s">
        <v>37</v>
      </c>
      <c r="C8" s="19" t="s">
        <v>184</v>
      </c>
      <c r="D8" s="357"/>
      <c r="E8" s="357"/>
      <c r="F8" s="358"/>
      <c r="G8" s="21" t="s">
        <v>29</v>
      </c>
      <c r="H8" s="22">
        <v>8</v>
      </c>
      <c r="I8" s="23">
        <f>ROUND(H8*F8,2)</f>
        <v>0</v>
      </c>
      <c r="J8" s="23">
        <f>ROUND(I8+I8*BDI!$G$21,2)</f>
        <v>0</v>
      </c>
      <c r="K8" s="24" t="e">
        <f t="shared" si="0"/>
        <v>#DIV/0!</v>
      </c>
      <c r="L8" s="11"/>
    </row>
    <row r="9" spans="2:12" ht="30" customHeight="1" x14ac:dyDescent="0.25">
      <c r="B9" s="18" t="s">
        <v>38</v>
      </c>
      <c r="C9" s="19" t="s">
        <v>185</v>
      </c>
      <c r="D9" s="357"/>
      <c r="E9" s="357"/>
      <c r="F9" s="358"/>
      <c r="G9" s="21" t="s">
        <v>186</v>
      </c>
      <c r="H9" s="22">
        <v>4</v>
      </c>
      <c r="I9" s="23">
        <f>ROUND(H9*F9,2)</f>
        <v>0</v>
      </c>
      <c r="J9" s="23">
        <f>ROUND(I9+I9*BDI!$G$21,2)</f>
        <v>0</v>
      </c>
      <c r="K9" s="24" t="e">
        <f t="shared" si="0"/>
        <v>#DIV/0!</v>
      </c>
      <c r="L9" s="29"/>
    </row>
    <row r="10" spans="2:12" ht="30" customHeight="1" x14ac:dyDescent="0.25">
      <c r="B10" s="18" t="s">
        <v>39</v>
      </c>
      <c r="C10" s="19" t="s">
        <v>187</v>
      </c>
      <c r="D10" s="357"/>
      <c r="E10" s="357"/>
      <c r="F10" s="358"/>
      <c r="G10" s="21" t="s">
        <v>188</v>
      </c>
      <c r="H10" s="22">
        <v>26</v>
      </c>
      <c r="I10" s="23">
        <f>ROUND(H10*F10,2)</f>
        <v>0</v>
      </c>
      <c r="J10" s="23">
        <f>ROUND(I10+I10*BDI!$G$21,2)</f>
        <v>0</v>
      </c>
      <c r="K10" s="24" t="e">
        <f t="shared" si="0"/>
        <v>#DIV/0!</v>
      </c>
    </row>
    <row r="11" spans="2:12" ht="30" hidden="1" customHeight="1" x14ac:dyDescent="0.25">
      <c r="B11" s="18" t="s">
        <v>40</v>
      </c>
      <c r="C11" s="19" t="s">
        <v>189</v>
      </c>
      <c r="D11" s="357"/>
      <c r="E11" s="357"/>
      <c r="F11" s="358"/>
      <c r="G11" s="21" t="s">
        <v>190</v>
      </c>
      <c r="H11" s="22">
        <v>8</v>
      </c>
      <c r="I11" s="23">
        <f>ROUND(H11*F11,2)</f>
        <v>0</v>
      </c>
      <c r="J11" s="23">
        <f>ROUND(I11+I11*BDI!$G$21,2)</f>
        <v>0</v>
      </c>
      <c r="K11" s="24" t="e">
        <f t="shared" si="0"/>
        <v>#DIV/0!</v>
      </c>
    </row>
    <row r="12" spans="2:12" ht="30" customHeight="1" x14ac:dyDescent="0.25">
      <c r="B12" s="18" t="s">
        <v>40</v>
      </c>
      <c r="C12" s="19" t="s">
        <v>191</v>
      </c>
      <c r="D12" s="357"/>
      <c r="E12" s="357"/>
      <c r="F12" s="358"/>
      <c r="G12" s="21" t="s">
        <v>29</v>
      </c>
      <c r="H12" s="22">
        <v>8</v>
      </c>
      <c r="I12" s="23">
        <f>ROUND(H12*F12,2)</f>
        <v>0</v>
      </c>
      <c r="J12" s="23">
        <f>ROUND(I12+I12*BDI!$G$21,2)</f>
        <v>0</v>
      </c>
      <c r="K12" s="24" t="e">
        <f t="shared" si="0"/>
        <v>#DIV/0!</v>
      </c>
    </row>
    <row r="13" spans="2:12" ht="7.5" customHeight="1" x14ac:dyDescent="0.25">
      <c r="B13" s="270"/>
      <c r="C13" s="270"/>
      <c r="D13" s="270"/>
      <c r="E13" s="270"/>
      <c r="F13" s="270"/>
      <c r="G13" s="270"/>
      <c r="H13" s="270"/>
      <c r="I13" s="270"/>
      <c r="J13" s="270"/>
      <c r="K13" s="270"/>
    </row>
    <row r="14" spans="2:12" ht="21" customHeight="1" x14ac:dyDescent="0.25">
      <c r="B14" s="30"/>
      <c r="C14" s="31" t="s">
        <v>35</v>
      </c>
      <c r="D14" s="32"/>
      <c r="E14" s="32"/>
      <c r="F14" s="33"/>
      <c r="G14" s="33"/>
      <c r="H14" s="34"/>
      <c r="I14" s="35" t="s">
        <v>19</v>
      </c>
      <c r="J14" s="36">
        <f>J7</f>
        <v>0</v>
      </c>
      <c r="K14" s="37" t="e">
        <f>K7</f>
        <v>#DIV/0!</v>
      </c>
    </row>
  </sheetData>
  <mergeCells count="15">
    <mergeCell ref="B13:K13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14"/>
  <sheetViews>
    <sheetView zoomScaleNormal="100" workbookViewId="0">
      <selection activeCell="C21" sqref="C21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.664062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6.6640625" style="8" customWidth="1"/>
    <col min="10" max="10" width="15.3320312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2" ht="12" customHeight="1" x14ac:dyDescent="0.25"/>
    <row r="2" spans="2:12" ht="45" customHeight="1" x14ac:dyDescent="0.25">
      <c r="B2" s="271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2" ht="24.75" customHeight="1" x14ac:dyDescent="0.25">
      <c r="B3" s="273" t="s">
        <v>41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2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2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10</v>
      </c>
      <c r="K5" s="282" t="s">
        <v>11</v>
      </c>
      <c r="L5" s="11"/>
    </row>
    <row r="6" spans="2:12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2" ht="19.5" customHeight="1" x14ac:dyDescent="0.25">
      <c r="B7" s="12"/>
      <c r="C7" s="13" t="s">
        <v>192</v>
      </c>
      <c r="D7" s="13"/>
      <c r="E7" s="13"/>
      <c r="F7" s="14"/>
      <c r="G7" s="14"/>
      <c r="H7" s="14"/>
      <c r="I7" s="15"/>
      <c r="J7" s="16">
        <f>ROUND(SUM(J8:J12),2)</f>
        <v>0</v>
      </c>
      <c r="K7" s="17" t="e">
        <f t="shared" ref="K7:K12" si="0">J7/$J$14</f>
        <v>#DIV/0!</v>
      </c>
      <c r="L7" s="11"/>
    </row>
    <row r="8" spans="2:12" ht="30" customHeight="1" x14ac:dyDescent="0.25">
      <c r="B8" s="18" t="s">
        <v>42</v>
      </c>
      <c r="C8" s="19" t="s">
        <v>193</v>
      </c>
      <c r="D8" s="357"/>
      <c r="E8" s="357"/>
      <c r="F8" s="358"/>
      <c r="G8" s="21" t="str">
        <f>'[1]Custos Unitários de Referência'!G30</f>
        <v>evento</v>
      </c>
      <c r="H8" s="22">
        <v>8</v>
      </c>
      <c r="I8" s="23">
        <f>ROUND(H8*F8,2)</f>
        <v>0</v>
      </c>
      <c r="J8" s="23">
        <f>ROUND(I8*'Fator K'!$I$18,2)</f>
        <v>0</v>
      </c>
      <c r="K8" s="24" t="e">
        <f t="shared" si="0"/>
        <v>#DIV/0!</v>
      </c>
      <c r="L8" s="11"/>
    </row>
    <row r="9" spans="2:12" ht="30" customHeight="1" x14ac:dyDescent="0.25">
      <c r="B9" s="18" t="s">
        <v>43</v>
      </c>
      <c r="C9" s="19" t="s">
        <v>194</v>
      </c>
      <c r="D9" s="357"/>
      <c r="E9" s="357"/>
      <c r="F9" s="358"/>
      <c r="G9" s="21" t="str">
        <f>'[1]Custos Unitários de Referência'!G31</f>
        <v>evento</v>
      </c>
      <c r="H9" s="22">
        <v>8</v>
      </c>
      <c r="I9" s="23">
        <f>ROUND(H9*F9,2)</f>
        <v>0</v>
      </c>
      <c r="J9" s="23">
        <f>ROUND(I9*'Fator K'!$I$18,2)</f>
        <v>0</v>
      </c>
      <c r="K9" s="24" t="e">
        <f t="shared" si="0"/>
        <v>#DIV/0!</v>
      </c>
      <c r="L9" s="29"/>
    </row>
    <row r="10" spans="2:12" ht="30" customHeight="1" x14ac:dyDescent="0.25">
      <c r="B10" s="18" t="s">
        <v>44</v>
      </c>
      <c r="C10" s="19" t="s">
        <v>195</v>
      </c>
      <c r="D10" s="357"/>
      <c r="E10" s="357"/>
      <c r="F10" s="358"/>
      <c r="G10" s="21" t="str">
        <f>'[1]Custos Unitários de Referência'!G32</f>
        <v>evento</v>
      </c>
      <c r="H10" s="22">
        <v>8</v>
      </c>
      <c r="I10" s="23">
        <f>ROUND(H10*F10,2)</f>
        <v>0</v>
      </c>
      <c r="J10" s="23">
        <f>ROUND(I10*'Fator K'!$I$18,2)</f>
        <v>0</v>
      </c>
      <c r="K10" s="24" t="e">
        <f t="shared" si="0"/>
        <v>#DIV/0!</v>
      </c>
    </row>
    <row r="11" spans="2:12" ht="30" customHeight="1" x14ac:dyDescent="0.25">
      <c r="B11" s="18" t="s">
        <v>45</v>
      </c>
      <c r="C11" s="19" t="s">
        <v>196</v>
      </c>
      <c r="D11" s="357"/>
      <c r="E11" s="357"/>
      <c r="F11" s="358"/>
      <c r="G11" s="21" t="str">
        <f>'[1]Custos Unitários de Referência'!G33</f>
        <v>evento</v>
      </c>
      <c r="H11" s="22">
        <v>8</v>
      </c>
      <c r="I11" s="23">
        <f>ROUND(H11*F11,2)</f>
        <v>0</v>
      </c>
      <c r="J11" s="23">
        <f>ROUND(I11*'Fator K'!$I$18,2)</f>
        <v>0</v>
      </c>
      <c r="K11" s="24" t="e">
        <f t="shared" si="0"/>
        <v>#DIV/0!</v>
      </c>
    </row>
    <row r="12" spans="2:12" ht="30" customHeight="1" x14ac:dyDescent="0.25">
      <c r="B12" s="18" t="s">
        <v>46</v>
      </c>
      <c r="C12" s="19" t="s">
        <v>197</v>
      </c>
      <c r="D12" s="357"/>
      <c r="E12" s="357"/>
      <c r="F12" s="358"/>
      <c r="G12" s="21" t="str">
        <f>'[1]Custos Unitários de Referência'!G34</f>
        <v>un</v>
      </c>
      <c r="H12" s="22">
        <v>1416</v>
      </c>
      <c r="I12" s="23">
        <f>ROUND(H12*F12,2)</f>
        <v>0</v>
      </c>
      <c r="J12" s="23">
        <f>ROUND(I12*'Fator K'!$I$18,2)</f>
        <v>0</v>
      </c>
      <c r="K12" s="24" t="e">
        <f t="shared" si="0"/>
        <v>#DIV/0!</v>
      </c>
    </row>
    <row r="13" spans="2:12" ht="7.5" customHeight="1" x14ac:dyDescent="0.25">
      <c r="B13" s="270"/>
      <c r="C13" s="270"/>
      <c r="D13" s="270"/>
      <c r="E13" s="270"/>
      <c r="F13" s="270"/>
      <c r="G13" s="270"/>
      <c r="H13" s="270"/>
      <c r="I13" s="270"/>
      <c r="J13" s="270"/>
      <c r="K13" s="270"/>
    </row>
    <row r="14" spans="2:12" ht="21" customHeight="1" x14ac:dyDescent="0.25">
      <c r="B14" s="30"/>
      <c r="C14" s="31" t="s">
        <v>18</v>
      </c>
      <c r="D14" s="32"/>
      <c r="E14" s="32"/>
      <c r="F14" s="33"/>
      <c r="G14" s="33"/>
      <c r="H14" s="34"/>
      <c r="I14" s="35" t="s">
        <v>19</v>
      </c>
      <c r="J14" s="36">
        <f>J7</f>
        <v>0</v>
      </c>
      <c r="K14" s="37" t="e">
        <f>K7</f>
        <v>#DIV/0!</v>
      </c>
    </row>
  </sheetData>
  <mergeCells count="15">
    <mergeCell ref="B13:K13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29"/>
  <sheetViews>
    <sheetView zoomScale="90" zoomScaleNormal="90" workbookViewId="0">
      <selection activeCell="D17" sqref="D17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3.554687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6.6640625" style="8" customWidth="1"/>
    <col min="10" max="10" width="15.109375" style="8" customWidth="1"/>
    <col min="11" max="11" width="12.33203125" style="8" customWidth="1"/>
    <col min="12" max="12" width="31.5546875" style="8" customWidth="1"/>
    <col min="13" max="15" width="12.6640625" style="8" customWidth="1"/>
    <col min="16" max="16384" width="9.109375" style="8"/>
  </cols>
  <sheetData>
    <row r="1" spans="2:17" ht="12" customHeight="1" x14ac:dyDescent="0.25"/>
    <row r="2" spans="2:17" ht="45" customHeight="1" x14ac:dyDescent="0.25">
      <c r="B2" s="271" t="e">
        <f>#REF!</f>
        <v>#REF!</v>
      </c>
      <c r="C2" s="271"/>
      <c r="D2" s="271"/>
      <c r="E2" s="271"/>
      <c r="F2" s="271"/>
      <c r="G2" s="271"/>
      <c r="H2" s="271"/>
      <c r="I2" s="271"/>
      <c r="J2" s="272"/>
      <c r="K2" s="272"/>
      <c r="L2" s="1"/>
    </row>
    <row r="3" spans="2:17" ht="24.75" customHeight="1" x14ac:dyDescent="0.25">
      <c r="B3" s="273" t="s">
        <v>47</v>
      </c>
      <c r="C3" s="273"/>
      <c r="D3" s="273"/>
      <c r="E3" s="273"/>
      <c r="F3" s="273"/>
      <c r="G3" s="273"/>
      <c r="H3" s="273"/>
      <c r="I3" s="273"/>
      <c r="J3" s="272"/>
      <c r="K3" s="272"/>
      <c r="L3" s="11"/>
    </row>
    <row r="4" spans="2:17" ht="9" customHeight="1" x14ac:dyDescent="0.25">
      <c r="B4" s="274"/>
      <c r="C4" s="274"/>
      <c r="D4" s="274"/>
      <c r="E4" s="274"/>
      <c r="F4" s="274"/>
      <c r="G4" s="274"/>
      <c r="H4" s="274"/>
      <c r="I4" s="274"/>
      <c r="J4" s="272"/>
      <c r="K4" s="272"/>
      <c r="L4" s="11"/>
    </row>
    <row r="5" spans="2:17" ht="15" customHeight="1" x14ac:dyDescent="0.25"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48</v>
      </c>
      <c r="K5" s="282" t="s">
        <v>11</v>
      </c>
      <c r="L5" s="11"/>
    </row>
    <row r="6" spans="2:17" ht="38.25" customHeight="1" x14ac:dyDescent="0.25">
      <c r="B6" s="275"/>
      <c r="C6" s="276"/>
      <c r="D6" s="277"/>
      <c r="E6" s="277"/>
      <c r="F6" s="278"/>
      <c r="G6" s="279"/>
      <c r="H6" s="279"/>
      <c r="I6" s="279"/>
      <c r="J6" s="281"/>
      <c r="K6" s="282"/>
      <c r="L6" s="11"/>
    </row>
    <row r="7" spans="2:17" ht="19.5" customHeight="1" x14ac:dyDescent="0.25">
      <c r="B7" s="12"/>
      <c r="C7" s="13" t="s">
        <v>12</v>
      </c>
      <c r="D7" s="13"/>
      <c r="E7" s="13"/>
      <c r="F7" s="14"/>
      <c r="G7" s="14"/>
      <c r="H7" s="14"/>
      <c r="I7" s="15"/>
      <c r="J7" s="16" t="e">
        <f>ROUND(J8+J9+J10,2)</f>
        <v>#REF!</v>
      </c>
      <c r="K7" s="17" t="e">
        <f t="shared" ref="K7:K27" si="0">J7/$J$29</f>
        <v>#REF!</v>
      </c>
      <c r="L7" s="11"/>
    </row>
    <row r="8" spans="2:17" ht="19.5" customHeight="1" x14ac:dyDescent="0.25">
      <c r="B8" s="18" t="s">
        <v>13</v>
      </c>
      <c r="C8" s="19" t="e">
        <f>#REF!</f>
        <v>#REF!</v>
      </c>
      <c r="D8" s="20" t="s">
        <v>49</v>
      </c>
      <c r="E8" s="20" t="e">
        <f>#REF!</f>
        <v>#REF!</v>
      </c>
      <c r="F8" s="21" t="e">
        <f>#REF!</f>
        <v>#REF!</v>
      </c>
      <c r="G8" s="21" t="s">
        <v>15</v>
      </c>
      <c r="H8" s="22" t="e">
        <f>#REF!-#REF!</f>
        <v>#REF!</v>
      </c>
      <c r="I8" s="23" t="e">
        <f>ROUND(H8*F8,2)</f>
        <v>#REF!</v>
      </c>
      <c r="J8" s="23" t="e">
        <f>ROUND((I8*'Fator K'!$I$15),2)</f>
        <v>#REF!</v>
      </c>
      <c r="K8" s="24" t="e">
        <f t="shared" si="0"/>
        <v>#REF!</v>
      </c>
      <c r="L8" s="11"/>
    </row>
    <row r="9" spans="2:17" ht="19.5" customHeight="1" x14ac:dyDescent="0.25">
      <c r="B9" s="25" t="s">
        <v>16</v>
      </c>
      <c r="C9" s="19" t="e">
        <f>#REF!</f>
        <v>#REF!</v>
      </c>
      <c r="D9" s="51" t="s">
        <v>14</v>
      </c>
      <c r="E9" s="20" t="e">
        <f>#REF!</f>
        <v>#REF!</v>
      </c>
      <c r="F9" s="21" t="e">
        <f>#REF!</f>
        <v>#REF!</v>
      </c>
      <c r="G9" s="26" t="s">
        <v>15</v>
      </c>
      <c r="H9" s="27" t="e">
        <f>#REF!</f>
        <v>#REF!</v>
      </c>
      <c r="I9" s="23" t="e">
        <f>ROUND(H9*F9,2)</f>
        <v>#REF!</v>
      </c>
      <c r="J9" s="23" t="e">
        <f>ROUND((I9*'Fator K'!$I$15),2)</f>
        <v>#REF!</v>
      </c>
      <c r="K9" s="28" t="e">
        <f t="shared" si="0"/>
        <v>#REF!</v>
      </c>
      <c r="L9" s="11"/>
    </row>
    <row r="10" spans="2:17" ht="19.5" customHeight="1" x14ac:dyDescent="0.25">
      <c r="B10" s="54" t="s">
        <v>17</v>
      </c>
      <c r="C10" s="19" t="e">
        <f>#REF!</f>
        <v>#REF!</v>
      </c>
      <c r="D10" s="55" t="s">
        <v>49</v>
      </c>
      <c r="E10" s="20" t="e">
        <f>#REF!</f>
        <v>#REF!</v>
      </c>
      <c r="F10" s="21" t="e">
        <f>#REF!</f>
        <v>#REF!</v>
      </c>
      <c r="G10" s="56" t="s">
        <v>15</v>
      </c>
      <c r="H10" s="57" t="e">
        <f>#REF!</f>
        <v>#REF!</v>
      </c>
      <c r="I10" s="23" t="e">
        <f>ROUND(H10*F10,2)</f>
        <v>#REF!</v>
      </c>
      <c r="J10" s="23" t="e">
        <f>ROUND((I10*'Fator K'!$I$15),2)</f>
        <v>#REF!</v>
      </c>
      <c r="K10" s="58" t="e">
        <f t="shared" si="0"/>
        <v>#REF!</v>
      </c>
      <c r="L10" s="59"/>
    </row>
    <row r="11" spans="2:17" ht="19.5" customHeight="1" x14ac:dyDescent="0.25">
      <c r="B11" s="12"/>
      <c r="C11" s="38" t="s">
        <v>27</v>
      </c>
      <c r="D11" s="38"/>
      <c r="E11" s="38"/>
      <c r="F11" s="39"/>
      <c r="G11" s="39"/>
      <c r="H11" s="40"/>
      <c r="I11" s="40"/>
      <c r="J11" s="41" t="e">
        <f>J12+J13</f>
        <v>#REF!</v>
      </c>
      <c r="K11" s="42" t="e">
        <f t="shared" si="0"/>
        <v>#REF!</v>
      </c>
      <c r="L11" s="43"/>
      <c r="M11" s="2"/>
      <c r="N11" s="44"/>
      <c r="O11" s="45"/>
      <c r="P11" s="46"/>
      <c r="Q11" s="47"/>
    </row>
    <row r="12" spans="2:17" ht="54" customHeight="1" x14ac:dyDescent="0.25">
      <c r="B12" s="48" t="s">
        <v>28</v>
      </c>
      <c r="C12" s="49" t="e">
        <f>#REF!</f>
        <v>#REF!</v>
      </c>
      <c r="D12" s="20" t="s">
        <v>14</v>
      </c>
      <c r="E12" s="20" t="e">
        <f>#REF!</f>
        <v>#REF!</v>
      </c>
      <c r="F12" s="21" t="e">
        <f>#REF!</f>
        <v>#REF!</v>
      </c>
      <c r="G12" s="21" t="e">
        <f>#REF!</f>
        <v>#REF!</v>
      </c>
      <c r="H12" s="53">
        <v>8</v>
      </c>
      <c r="I12" s="21" t="e">
        <f>ROUND(F12*H12,2)</f>
        <v>#REF!</v>
      </c>
      <c r="J12" s="23" t="e">
        <f>ROUND((I12*'Fator K'!$I$18),2)</f>
        <v>#REF!</v>
      </c>
      <c r="K12" s="24" t="e">
        <f t="shared" si="0"/>
        <v>#REF!</v>
      </c>
      <c r="L12" s="43"/>
      <c r="M12" s="2"/>
      <c r="N12" s="44"/>
      <c r="O12" s="45"/>
      <c r="P12" s="46"/>
      <c r="Q12" s="47"/>
    </row>
    <row r="13" spans="2:17" ht="54" customHeight="1" x14ac:dyDescent="0.25">
      <c r="B13" s="60" t="s">
        <v>30</v>
      </c>
      <c r="C13" s="61" t="e">
        <f>#REF!</f>
        <v>#REF!</v>
      </c>
      <c r="D13" s="20" t="e">
        <f>#REF!</f>
        <v>#REF!</v>
      </c>
      <c r="E13" s="3" t="e">
        <f>#REF!</f>
        <v>#REF!</v>
      </c>
      <c r="F13" s="62" t="e">
        <f>#REF!</f>
        <v>#REF!</v>
      </c>
      <c r="G13" s="62" t="s">
        <v>31</v>
      </c>
      <c r="H13" s="53">
        <f>'Produto 3'!H13</f>
        <v>35</v>
      </c>
      <c r="I13" s="21" t="e">
        <f>ROUND(F13*H13,2)</f>
        <v>#REF!</v>
      </c>
      <c r="J13" s="23" t="e">
        <f>ROUND((I13*'Fator K'!$I$18),2)</f>
        <v>#REF!</v>
      </c>
      <c r="K13" s="24" t="e">
        <f t="shared" si="0"/>
        <v>#REF!</v>
      </c>
      <c r="L13" s="43"/>
      <c r="M13" s="2"/>
      <c r="N13" s="44"/>
      <c r="O13" s="45"/>
      <c r="P13" s="46"/>
      <c r="Q13" s="47"/>
    </row>
    <row r="14" spans="2:17" ht="19.5" customHeight="1" x14ac:dyDescent="0.25">
      <c r="B14" s="12"/>
      <c r="C14" s="38" t="s">
        <v>50</v>
      </c>
      <c r="D14" s="38"/>
      <c r="E14" s="38"/>
      <c r="F14" s="39"/>
      <c r="G14" s="39"/>
      <c r="H14" s="40"/>
      <c r="I14" s="40"/>
      <c r="J14" s="41" t="e">
        <f>ROUND(SUM(J15:J21),2)</f>
        <v>#REF!</v>
      </c>
      <c r="K14" s="42" t="e">
        <f t="shared" si="0"/>
        <v>#REF!</v>
      </c>
      <c r="L14" s="43"/>
      <c r="M14" s="2"/>
      <c r="N14" s="44"/>
      <c r="O14" s="45"/>
      <c r="P14" s="46"/>
      <c r="Q14" s="47"/>
    </row>
    <row r="15" spans="2:17" ht="61.5" customHeight="1" x14ac:dyDescent="0.25">
      <c r="B15" s="48" t="s">
        <v>21</v>
      </c>
      <c r="C15" s="49" t="e">
        <f>#REF!</f>
        <v>#REF!</v>
      </c>
      <c r="D15" s="20" t="s">
        <v>23</v>
      </c>
      <c r="E15" s="20" t="e">
        <f>#REF!</f>
        <v>#REF!</v>
      </c>
      <c r="F15" s="21" t="e">
        <f>#REF!</f>
        <v>#REF!</v>
      </c>
      <c r="G15" s="21" t="s">
        <v>24</v>
      </c>
      <c r="H15" s="53">
        <f>'Produto 2'!H8</f>
        <v>220</v>
      </c>
      <c r="I15" s="21" t="e">
        <f>ROUND(F15*H15,2)</f>
        <v>#REF!</v>
      </c>
      <c r="J15" s="23" t="e">
        <f>ROUND((I15*'Fator K'!I17),2)</f>
        <v>#REF!</v>
      </c>
      <c r="K15" s="24" t="e">
        <f t="shared" si="0"/>
        <v>#REF!</v>
      </c>
      <c r="L15" s="43"/>
      <c r="M15" s="2"/>
      <c r="N15" s="44"/>
      <c r="O15" s="45"/>
      <c r="P15" s="46"/>
      <c r="Q15" s="47"/>
    </row>
    <row r="16" spans="2:17" ht="61.5" customHeight="1" x14ac:dyDescent="0.25">
      <c r="B16" s="48" t="s">
        <v>34</v>
      </c>
      <c r="C16" s="49" t="e">
        <f>#REF!</f>
        <v>#REF!</v>
      </c>
      <c r="D16" s="20" t="s">
        <v>23</v>
      </c>
      <c r="E16" s="20" t="e">
        <f>#REF!</f>
        <v>#REF!</v>
      </c>
      <c r="F16" s="21" t="e">
        <f>#REF!</f>
        <v>#REF!</v>
      </c>
      <c r="G16" s="21" t="s">
        <v>51</v>
      </c>
      <c r="H16" s="53">
        <f>'Produto 4'!H8</f>
        <v>25740</v>
      </c>
      <c r="I16" s="21" t="e">
        <f>ROUND(F16*H16,2)</f>
        <v>#REF!</v>
      </c>
      <c r="J16" s="23" t="e">
        <f>ROUND((I16+I16*BDI!$G$21),2)</f>
        <v>#REF!</v>
      </c>
      <c r="K16" s="24" t="e">
        <f t="shared" si="0"/>
        <v>#REF!</v>
      </c>
      <c r="L16" s="43"/>
      <c r="M16" s="2"/>
      <c r="N16" s="44"/>
      <c r="O16" s="45"/>
      <c r="P16" s="46"/>
      <c r="Q16" s="47"/>
    </row>
    <row r="17" spans="2:12" ht="61.5" customHeight="1" x14ac:dyDescent="0.25">
      <c r="B17" s="48" t="s">
        <v>52</v>
      </c>
      <c r="C17" s="49" t="e">
        <f>#REF!</f>
        <v>#REF!</v>
      </c>
      <c r="D17" s="20" t="s">
        <v>23</v>
      </c>
      <c r="E17" s="20" t="e">
        <f>#REF!</f>
        <v>#REF!</v>
      </c>
      <c r="F17" s="21" t="e">
        <f>#REF!</f>
        <v>#REF!</v>
      </c>
      <c r="G17" s="21" t="e">
        <f>#REF!</f>
        <v>#REF!</v>
      </c>
      <c r="H17" s="53">
        <f>'Produto 5'!H8</f>
        <v>8</v>
      </c>
      <c r="I17" s="21" t="e">
        <f>ROUND(H17*F17,2)</f>
        <v>#REF!</v>
      </c>
      <c r="J17" s="23" t="e">
        <f>ROUND(I17+I17*BDI!$G$21,2)</f>
        <v>#REF!</v>
      </c>
      <c r="K17" s="24" t="e">
        <f t="shared" si="0"/>
        <v>#REF!</v>
      </c>
    </row>
    <row r="18" spans="2:12" ht="61.5" customHeight="1" x14ac:dyDescent="0.25">
      <c r="B18" s="48" t="s">
        <v>53</v>
      </c>
      <c r="C18" s="49" t="e">
        <f>#REF!</f>
        <v>#REF!</v>
      </c>
      <c r="D18" s="20" t="s">
        <v>23</v>
      </c>
      <c r="E18" s="20" t="e">
        <f>#REF!</f>
        <v>#REF!</v>
      </c>
      <c r="F18" s="21" t="e">
        <f>#REF!</f>
        <v>#REF!</v>
      </c>
      <c r="G18" s="21" t="e">
        <f>#REF!</f>
        <v>#REF!</v>
      </c>
      <c r="H18" s="53">
        <f>'Produto 5'!H9</f>
        <v>4</v>
      </c>
      <c r="I18" s="21" t="e">
        <f>ROUND(H18*F18,2)</f>
        <v>#REF!</v>
      </c>
      <c r="J18" s="23" t="e">
        <f>ROUND(I18+I18*BDI!$G$21,2)</f>
        <v>#REF!</v>
      </c>
      <c r="K18" s="24" t="e">
        <f t="shared" si="0"/>
        <v>#REF!</v>
      </c>
    </row>
    <row r="19" spans="2:12" ht="61.5" customHeight="1" x14ac:dyDescent="0.25">
      <c r="B19" s="48" t="s">
        <v>54</v>
      </c>
      <c r="C19" s="49" t="e">
        <f>#REF!</f>
        <v>#REF!</v>
      </c>
      <c r="D19" s="20" t="s">
        <v>23</v>
      </c>
      <c r="E19" s="20" t="e">
        <f>#REF!</f>
        <v>#REF!</v>
      </c>
      <c r="F19" s="21" t="e">
        <f>#REF!</f>
        <v>#REF!</v>
      </c>
      <c r="G19" s="21" t="e">
        <f>#REF!</f>
        <v>#REF!</v>
      </c>
      <c r="H19" s="53">
        <f>'Produto 5'!H10</f>
        <v>26</v>
      </c>
      <c r="I19" s="21" t="e">
        <f>ROUND(H19*F19,2)</f>
        <v>#REF!</v>
      </c>
      <c r="J19" s="23" t="e">
        <f>ROUND(I19+I19*BDI!$G$21,2)</f>
        <v>#REF!</v>
      </c>
      <c r="K19" s="24" t="e">
        <f t="shared" si="0"/>
        <v>#REF!</v>
      </c>
    </row>
    <row r="20" spans="2:12" ht="61.5" customHeight="1" x14ac:dyDescent="0.25">
      <c r="B20" s="48" t="s">
        <v>55</v>
      </c>
      <c r="C20" s="49" t="e">
        <f>#REF!</f>
        <v>#REF!</v>
      </c>
      <c r="D20" s="20" t="s">
        <v>23</v>
      </c>
      <c r="E20" s="20" t="e">
        <f>#REF!</f>
        <v>#REF!</v>
      </c>
      <c r="F20" s="21" t="e">
        <f>#REF!</f>
        <v>#REF!</v>
      </c>
      <c r="G20" s="21" t="e">
        <f>#REF!</f>
        <v>#REF!</v>
      </c>
      <c r="H20" s="53">
        <f>'Produto 5'!H11</f>
        <v>8</v>
      </c>
      <c r="I20" s="21" t="e">
        <f>ROUND(H20*F20,2)</f>
        <v>#REF!</v>
      </c>
      <c r="J20" s="23" t="e">
        <f>ROUND(I20+I20*BDI!$G$21,2)</f>
        <v>#REF!</v>
      </c>
      <c r="K20" s="24" t="e">
        <f t="shared" si="0"/>
        <v>#REF!</v>
      </c>
    </row>
    <row r="21" spans="2:12" ht="61.5" customHeight="1" x14ac:dyDescent="0.25">
      <c r="B21" s="48" t="s">
        <v>56</v>
      </c>
      <c r="C21" s="49" t="e">
        <f>#REF!</f>
        <v>#REF!</v>
      </c>
      <c r="D21" s="20" t="s">
        <v>23</v>
      </c>
      <c r="E21" s="20" t="e">
        <f>#REF!</f>
        <v>#REF!</v>
      </c>
      <c r="F21" s="21" t="e">
        <f>#REF!</f>
        <v>#REF!</v>
      </c>
      <c r="G21" s="21" t="e">
        <f>#REF!</f>
        <v>#REF!</v>
      </c>
      <c r="H21" s="53">
        <f>'Produto 5'!H12</f>
        <v>8</v>
      </c>
      <c r="I21" s="21" t="e">
        <f>ROUND(H21*F21,2)</f>
        <v>#REF!</v>
      </c>
      <c r="J21" s="23" t="e">
        <f>ROUND(I21+I21*BDI!$G$21,2)</f>
        <v>#REF!</v>
      </c>
      <c r="K21" s="24" t="e">
        <f t="shared" si="0"/>
        <v>#REF!</v>
      </c>
    </row>
    <row r="22" spans="2:12" ht="14.25" customHeight="1" x14ac:dyDescent="0.25">
      <c r="B22" s="12"/>
      <c r="C22" s="38" t="s">
        <v>57</v>
      </c>
      <c r="D22" s="38"/>
      <c r="E22" s="38"/>
      <c r="F22" s="39"/>
      <c r="G22" s="39"/>
      <c r="H22" s="40"/>
      <c r="I22" s="40"/>
      <c r="J22" s="41" t="e">
        <f>ROUND(SUM(J23:J27),2)</f>
        <v>#REF!</v>
      </c>
      <c r="K22" s="42" t="e">
        <f t="shared" si="0"/>
        <v>#REF!</v>
      </c>
    </row>
    <row r="23" spans="2:12" ht="26.25" customHeight="1" x14ac:dyDescent="0.25">
      <c r="B23" s="48" t="s">
        <v>37</v>
      </c>
      <c r="C23" s="49" t="e">
        <f>#REF!</f>
        <v>#REF!</v>
      </c>
      <c r="D23" s="20" t="s">
        <v>23</v>
      </c>
      <c r="E23" s="20" t="e">
        <f>#REF!</f>
        <v>#REF!</v>
      </c>
      <c r="F23" s="21" t="e">
        <f>#REF!</f>
        <v>#REF!</v>
      </c>
      <c r="G23" s="21" t="e">
        <f>#REF!</f>
        <v>#REF!</v>
      </c>
      <c r="H23" s="53">
        <f>'Produto 6'!H8</f>
        <v>8</v>
      </c>
      <c r="I23" s="21" t="e">
        <f>ROUND(F23*H23,2)</f>
        <v>#REF!</v>
      </c>
      <c r="J23" s="23" t="e">
        <f>ROUND(I23*'Fator K'!$I$18,2)</f>
        <v>#REF!</v>
      </c>
      <c r="K23" s="24" t="e">
        <f t="shared" si="0"/>
        <v>#REF!</v>
      </c>
    </row>
    <row r="24" spans="2:12" ht="26.25" customHeight="1" x14ac:dyDescent="0.25">
      <c r="B24" s="48" t="s">
        <v>38</v>
      </c>
      <c r="C24" s="49" t="e">
        <f>#REF!</f>
        <v>#REF!</v>
      </c>
      <c r="D24" s="20" t="s">
        <v>23</v>
      </c>
      <c r="E24" s="20" t="e">
        <f>#REF!</f>
        <v>#REF!</v>
      </c>
      <c r="F24" s="21" t="e">
        <f>#REF!</f>
        <v>#REF!</v>
      </c>
      <c r="G24" s="21" t="e">
        <f>#REF!</f>
        <v>#REF!</v>
      </c>
      <c r="H24" s="53">
        <f>'Produto 6'!H9</f>
        <v>8</v>
      </c>
      <c r="I24" s="21" t="e">
        <f>ROUND(F24*H24,2)</f>
        <v>#REF!</v>
      </c>
      <c r="J24" s="23" t="e">
        <f>ROUND(I24*'Fator K'!$I$18,2)</f>
        <v>#REF!</v>
      </c>
      <c r="K24" s="24" t="e">
        <f t="shared" si="0"/>
        <v>#REF!</v>
      </c>
    </row>
    <row r="25" spans="2:12" ht="26.25" customHeight="1" x14ac:dyDescent="0.25">
      <c r="B25" s="48" t="s">
        <v>39</v>
      </c>
      <c r="C25" s="49" t="e">
        <f>#REF!</f>
        <v>#REF!</v>
      </c>
      <c r="D25" s="20" t="s">
        <v>23</v>
      </c>
      <c r="E25" s="20" t="e">
        <f>#REF!</f>
        <v>#REF!</v>
      </c>
      <c r="F25" s="21" t="e">
        <f>#REF!</f>
        <v>#REF!</v>
      </c>
      <c r="G25" s="21" t="e">
        <f>#REF!</f>
        <v>#REF!</v>
      </c>
      <c r="H25" s="53">
        <f>'Produto 6'!H10</f>
        <v>8</v>
      </c>
      <c r="I25" s="21" t="e">
        <f>ROUND(F25*H25,2)</f>
        <v>#REF!</v>
      </c>
      <c r="J25" s="23" t="e">
        <f>ROUND(I25*'Fator K'!$I$18,2)</f>
        <v>#REF!</v>
      </c>
      <c r="K25" s="24" t="e">
        <f t="shared" si="0"/>
        <v>#REF!</v>
      </c>
    </row>
    <row r="26" spans="2:12" ht="26.25" customHeight="1" x14ac:dyDescent="0.25">
      <c r="B26" s="48" t="s">
        <v>40</v>
      </c>
      <c r="C26" s="49" t="e">
        <f>#REF!</f>
        <v>#REF!</v>
      </c>
      <c r="D26" s="20" t="s">
        <v>23</v>
      </c>
      <c r="E26" s="20" t="e">
        <f>#REF!</f>
        <v>#REF!</v>
      </c>
      <c r="F26" s="21" t="e">
        <f>#REF!</f>
        <v>#REF!</v>
      </c>
      <c r="G26" s="21" t="e">
        <f>#REF!</f>
        <v>#REF!</v>
      </c>
      <c r="H26" s="53">
        <f>'Produto 6'!H11</f>
        <v>8</v>
      </c>
      <c r="I26" s="21" t="e">
        <f>ROUND(F26*H26,2)</f>
        <v>#REF!</v>
      </c>
      <c r="J26" s="23" t="e">
        <f>ROUND(I26*'Fator K'!$I$18,2)</f>
        <v>#REF!</v>
      </c>
      <c r="K26" s="24" t="e">
        <f t="shared" si="0"/>
        <v>#REF!</v>
      </c>
    </row>
    <row r="27" spans="2:12" ht="26.25" customHeight="1" x14ac:dyDescent="0.25">
      <c r="B27" s="48" t="s">
        <v>58</v>
      </c>
      <c r="C27" s="49" t="e">
        <f>#REF!</f>
        <v>#REF!</v>
      </c>
      <c r="D27" s="20" t="s">
        <v>23</v>
      </c>
      <c r="E27" s="20" t="e">
        <f>#REF!</f>
        <v>#REF!</v>
      </c>
      <c r="F27" s="21" t="e">
        <f>#REF!</f>
        <v>#REF!</v>
      </c>
      <c r="G27" s="21" t="e">
        <f>#REF!</f>
        <v>#REF!</v>
      </c>
      <c r="H27" s="53">
        <f>'Produto 6'!H12</f>
        <v>1416</v>
      </c>
      <c r="I27" s="21" t="e">
        <f>ROUND(F27*H27,2)</f>
        <v>#REF!</v>
      </c>
      <c r="J27" s="23" t="e">
        <f>ROUND(I27*'Fator K'!$I$18,2)</f>
        <v>#REF!</v>
      </c>
      <c r="K27" s="24" t="e">
        <f t="shared" si="0"/>
        <v>#REF!</v>
      </c>
    </row>
    <row r="28" spans="2:12" ht="15" customHeight="1" x14ac:dyDescent="0.25"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9"/>
    </row>
    <row r="29" spans="2:12" ht="14.25" customHeight="1" x14ac:dyDescent="0.25">
      <c r="B29" s="30"/>
      <c r="C29" s="31" t="s">
        <v>35</v>
      </c>
      <c r="D29" s="32"/>
      <c r="E29" s="32"/>
      <c r="F29" s="33"/>
      <c r="G29" s="33"/>
      <c r="H29" s="34"/>
      <c r="I29" s="35" t="s">
        <v>19</v>
      </c>
      <c r="J29" s="36" t="e">
        <f>J7+J11+J14+J22</f>
        <v>#REF!</v>
      </c>
      <c r="K29" s="37" t="e">
        <f>K7+K11+K14+K22</f>
        <v>#REF!</v>
      </c>
    </row>
  </sheetData>
  <mergeCells count="15">
    <mergeCell ref="B28:K28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K13"/>
  <sheetViews>
    <sheetView showGridLines="0" topLeftCell="B1" zoomScaleNormal="100" workbookViewId="0">
      <selection activeCell="F22" sqref="F22"/>
    </sheetView>
  </sheetViews>
  <sheetFormatPr defaultColWidth="9.109375" defaultRowHeight="13.8" x14ac:dyDescent="0.25"/>
  <cols>
    <col min="1" max="1" width="3.33203125" style="8" customWidth="1"/>
    <col min="2" max="2" width="14.6640625" style="8" customWidth="1"/>
    <col min="3" max="3" width="11.88671875" style="63" customWidth="1"/>
    <col min="4" max="4" width="17" style="8" customWidth="1"/>
    <col min="5" max="5" width="9.109375" style="8"/>
    <col min="6" max="6" width="21.33203125" style="8" customWidth="1"/>
    <col min="7" max="7" width="24.33203125" style="8" customWidth="1"/>
    <col min="8" max="8" width="16.109375" style="8" customWidth="1"/>
    <col min="9" max="9" width="11.33203125" style="8" customWidth="1"/>
    <col min="10" max="10" width="11.44140625" style="8" customWidth="1"/>
    <col min="11" max="11" width="10.6640625" style="8" customWidth="1"/>
    <col min="12" max="12" width="19.33203125" style="8" customWidth="1"/>
    <col min="13" max="16384" width="9.109375" style="8"/>
  </cols>
  <sheetData>
    <row r="1" spans="2:11" ht="12" customHeight="1" x14ac:dyDescent="0.25"/>
    <row r="2" spans="2:11" ht="60" customHeight="1" x14ac:dyDescent="0.25">
      <c r="B2" s="288"/>
      <c r="C2" s="288"/>
      <c r="D2" s="289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E2" s="289"/>
      <c r="F2" s="289"/>
      <c r="G2" s="289"/>
      <c r="H2" s="289"/>
      <c r="I2" s="289"/>
    </row>
    <row r="3" spans="2:11" ht="17.25" customHeight="1" x14ac:dyDescent="0.25">
      <c r="B3" s="64" t="s">
        <v>59</v>
      </c>
      <c r="C3" s="65"/>
      <c r="D3" s="65"/>
    </row>
    <row r="4" spans="2:11" ht="4.5" customHeight="1" x14ac:dyDescent="0.25"/>
    <row r="5" spans="2:11" ht="19.5" customHeight="1" x14ac:dyDescent="0.25">
      <c r="B5" s="290" t="s">
        <v>60</v>
      </c>
      <c r="C5" s="291" t="s">
        <v>61</v>
      </c>
      <c r="D5" s="291"/>
      <c r="E5" s="291"/>
      <c r="F5" s="291"/>
      <c r="G5" s="66" t="s">
        <v>62</v>
      </c>
      <c r="H5" s="292" t="s">
        <v>63</v>
      </c>
      <c r="I5" s="292"/>
    </row>
    <row r="6" spans="2:11" ht="19.5" customHeight="1" x14ac:dyDescent="0.25">
      <c r="B6" s="290"/>
      <c r="C6" s="291"/>
      <c r="D6" s="291"/>
      <c r="E6" s="291"/>
      <c r="F6" s="291"/>
      <c r="G6" s="14" t="s">
        <v>19</v>
      </c>
      <c r="H6" s="293" t="s">
        <v>64</v>
      </c>
      <c r="I6" s="293"/>
    </row>
    <row r="7" spans="2:11" ht="19.5" customHeight="1" x14ac:dyDescent="0.25">
      <c r="B7" s="67" t="s">
        <v>65</v>
      </c>
      <c r="C7" s="285" t="s">
        <v>222</v>
      </c>
      <c r="D7" s="285"/>
      <c r="E7" s="285"/>
      <c r="F7" s="285"/>
      <c r="G7" s="68">
        <f>'Produto 1'!J12</f>
        <v>0</v>
      </c>
      <c r="H7" s="286" t="e">
        <f t="shared" ref="H7:H12" si="0">G7/$G$13</f>
        <v>#DIV/0!</v>
      </c>
      <c r="I7" s="286"/>
      <c r="K7" s="69"/>
    </row>
    <row r="8" spans="2:11" ht="26.25" customHeight="1" x14ac:dyDescent="0.25">
      <c r="B8" s="67" t="s">
        <v>66</v>
      </c>
      <c r="C8" s="287" t="s">
        <v>223</v>
      </c>
      <c r="D8" s="287"/>
      <c r="E8" s="287"/>
      <c r="F8" s="287"/>
      <c r="G8" s="68">
        <f>'Produto 2'!J10</f>
        <v>0</v>
      </c>
      <c r="H8" s="286" t="e">
        <f t="shared" si="0"/>
        <v>#DIV/0!</v>
      </c>
      <c r="I8" s="286"/>
      <c r="K8" s="69"/>
    </row>
    <row r="9" spans="2:11" ht="18.75" customHeight="1" x14ac:dyDescent="0.25">
      <c r="B9" s="67" t="s">
        <v>67</v>
      </c>
      <c r="C9" s="285" t="s">
        <v>224</v>
      </c>
      <c r="D9" s="285"/>
      <c r="E9" s="285"/>
      <c r="F9" s="285"/>
      <c r="G9" s="68">
        <f>'Produto 3'!J14</f>
        <v>0</v>
      </c>
      <c r="H9" s="286" t="e">
        <f t="shared" si="0"/>
        <v>#DIV/0!</v>
      </c>
      <c r="I9" s="286"/>
      <c r="K9" s="69"/>
    </row>
    <row r="10" spans="2:11" ht="18.75" customHeight="1" x14ac:dyDescent="0.25">
      <c r="B10" s="67" t="s">
        <v>68</v>
      </c>
      <c r="C10" s="285" t="s">
        <v>69</v>
      </c>
      <c r="D10" s="285"/>
      <c r="E10" s="285"/>
      <c r="F10" s="285"/>
      <c r="G10" s="68">
        <f>'Produto 4'!J10</f>
        <v>0</v>
      </c>
      <c r="H10" s="286" t="e">
        <f t="shared" si="0"/>
        <v>#DIV/0!</v>
      </c>
      <c r="I10" s="286"/>
      <c r="K10" s="69"/>
    </row>
    <row r="11" spans="2:11" ht="18.75" customHeight="1" x14ac:dyDescent="0.25">
      <c r="B11" s="67" t="s">
        <v>70</v>
      </c>
      <c r="C11" s="285" t="s">
        <v>71</v>
      </c>
      <c r="D11" s="285"/>
      <c r="E11" s="285"/>
      <c r="F11" s="285"/>
      <c r="G11" s="68">
        <f>'Produto 5'!J14</f>
        <v>0</v>
      </c>
      <c r="H11" s="286" t="e">
        <f t="shared" si="0"/>
        <v>#DIV/0!</v>
      </c>
      <c r="I11" s="286"/>
    </row>
    <row r="12" spans="2:11" ht="14.25" customHeight="1" x14ac:dyDescent="0.25">
      <c r="B12" s="67" t="s">
        <v>72</v>
      </c>
      <c r="C12" s="285" t="s">
        <v>73</v>
      </c>
      <c r="D12" s="285"/>
      <c r="E12" s="285"/>
      <c r="F12" s="285"/>
      <c r="G12" s="68">
        <f>'Produto 6'!J14</f>
        <v>0</v>
      </c>
      <c r="H12" s="286" t="e">
        <f t="shared" si="0"/>
        <v>#DIV/0!</v>
      </c>
      <c r="I12" s="286"/>
    </row>
    <row r="13" spans="2:11" ht="19.5" customHeight="1" x14ac:dyDescent="0.25">
      <c r="B13" s="70"/>
      <c r="C13" s="283" t="s">
        <v>74</v>
      </c>
      <c r="D13" s="283"/>
      <c r="E13" s="283"/>
      <c r="F13" s="283"/>
      <c r="G13" s="16">
        <f>SUM(G7:G12)</f>
        <v>0</v>
      </c>
      <c r="H13" s="284" t="e">
        <f>SUM(H7:I12)</f>
        <v>#DIV/0!</v>
      </c>
      <c r="I13" s="284"/>
      <c r="J13" s="71"/>
    </row>
  </sheetData>
  <mergeCells count="20">
    <mergeCell ref="B2:C2"/>
    <mergeCell ref="D2:I2"/>
    <mergeCell ref="B5:B6"/>
    <mergeCell ref="C5:F6"/>
    <mergeCell ref="H5:I5"/>
    <mergeCell ref="H6:I6"/>
    <mergeCell ref="C7:F7"/>
    <mergeCell ref="H7:I7"/>
    <mergeCell ref="C8:F8"/>
    <mergeCell ref="H8:I8"/>
    <mergeCell ref="C9:F9"/>
    <mergeCell ref="H9:I9"/>
    <mergeCell ref="C13:F13"/>
    <mergeCell ref="H13:I13"/>
    <mergeCell ref="C10:F10"/>
    <mergeCell ref="H10:I10"/>
    <mergeCell ref="C11:F11"/>
    <mergeCell ref="H11:I11"/>
    <mergeCell ref="C12:F12"/>
    <mergeCell ref="H12:I12"/>
  </mergeCells>
  <printOptions horizontalCentered="1"/>
  <pageMargins left="0.70833333333333304" right="0.70833333333333304" top="0.74791666666666701" bottom="0.74791666666666701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6FF99"/>
    <pageSetUpPr fitToPage="1"/>
  </sheetPr>
  <dimension ref="C1:V32"/>
  <sheetViews>
    <sheetView showGridLines="0" topLeftCell="A8" zoomScale="50" zoomScaleNormal="50" workbookViewId="0">
      <selection activeCell="N42" sqref="N42"/>
    </sheetView>
  </sheetViews>
  <sheetFormatPr defaultColWidth="9.109375" defaultRowHeight="13.8" x14ac:dyDescent="0.3"/>
  <cols>
    <col min="1" max="1" width="9.109375" style="6"/>
    <col min="2" max="3" width="3.6640625" style="6" customWidth="1"/>
    <col min="4" max="4" width="21.6640625" style="6" customWidth="1"/>
    <col min="5" max="5" width="33.88671875" style="6" customWidth="1"/>
    <col min="6" max="6" width="19" style="6" customWidth="1"/>
    <col min="7" max="9" width="16.5546875" style="6" customWidth="1"/>
    <col min="10" max="10" width="22.88671875" style="73" customWidth="1"/>
    <col min="11" max="11" width="24" style="73" customWidth="1"/>
    <col min="12" max="13" width="24.5546875" style="73" customWidth="1"/>
    <col min="14" max="14" width="25.6640625" style="73" customWidth="1"/>
    <col min="15" max="15" width="26.6640625" style="73" customWidth="1"/>
    <col min="16" max="18" width="26.33203125" style="73" customWidth="1"/>
    <col min="19" max="20" width="23.88671875" style="73" customWidth="1"/>
    <col min="21" max="21" width="23.88671875" style="6" customWidth="1"/>
    <col min="22" max="22" width="3.6640625" style="6" customWidth="1"/>
    <col min="23" max="23" width="3.33203125" style="6" customWidth="1"/>
    <col min="24" max="16384" width="9.109375" style="6"/>
  </cols>
  <sheetData>
    <row r="1" spans="3:22" ht="27" customHeight="1" x14ac:dyDescent="0.3"/>
    <row r="2" spans="3:22" ht="56.25" customHeight="1" x14ac:dyDescent="0.3">
      <c r="C2" s="74"/>
      <c r="D2" s="75"/>
      <c r="E2" s="76"/>
      <c r="F2" s="305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77"/>
    </row>
    <row r="3" spans="3:22" ht="15.75" customHeight="1" x14ac:dyDescent="0.3">
      <c r="C3" s="78"/>
      <c r="D3" s="10"/>
      <c r="E3" s="79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5"/>
      <c r="V3" s="80"/>
    </row>
    <row r="4" spans="3:22" ht="19.5" customHeight="1" x14ac:dyDescent="0.3">
      <c r="C4" s="78"/>
      <c r="D4" s="10"/>
      <c r="E4" s="79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80"/>
    </row>
    <row r="5" spans="3:22" ht="19.5" customHeight="1" x14ac:dyDescent="0.3">
      <c r="C5" s="78"/>
      <c r="D5" s="10"/>
      <c r="F5" s="7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V5" s="81"/>
    </row>
    <row r="6" spans="3:22" ht="34.5" customHeight="1" x14ac:dyDescent="0.3">
      <c r="C6" s="78"/>
      <c r="D6" s="306" t="s">
        <v>75</v>
      </c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81"/>
    </row>
    <row r="7" spans="3:22" s="82" customFormat="1" ht="15" customHeight="1" x14ac:dyDescent="0.3">
      <c r="C7" s="83"/>
      <c r="D7" s="84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6"/>
    </row>
    <row r="8" spans="3:22" ht="19.5" customHeight="1" x14ac:dyDescent="0.3">
      <c r="C8" s="78"/>
      <c r="D8" s="307" t="s">
        <v>76</v>
      </c>
      <c r="E8" s="307" t="s">
        <v>77</v>
      </c>
      <c r="F8" s="88" t="s">
        <v>78</v>
      </c>
      <c r="G8" s="88" t="s">
        <v>63</v>
      </c>
      <c r="H8" s="308" t="s">
        <v>79</v>
      </c>
      <c r="I8" s="308"/>
      <c r="J8" s="309" t="s">
        <v>80</v>
      </c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81"/>
    </row>
    <row r="9" spans="3:22" ht="19.5" customHeight="1" x14ac:dyDescent="0.3">
      <c r="C9" s="78"/>
      <c r="D9" s="307"/>
      <c r="E9" s="307"/>
      <c r="F9" s="307" t="s">
        <v>19</v>
      </c>
      <c r="G9" s="307" t="s">
        <v>64</v>
      </c>
      <c r="H9" s="307" t="s">
        <v>8</v>
      </c>
      <c r="I9" s="307" t="s">
        <v>81</v>
      </c>
      <c r="J9" s="89">
        <v>1</v>
      </c>
      <c r="K9" s="89">
        <v>2</v>
      </c>
      <c r="L9" s="89">
        <v>3</v>
      </c>
      <c r="M9" s="89">
        <v>4</v>
      </c>
      <c r="N9" s="89">
        <v>5</v>
      </c>
      <c r="O9" s="89">
        <v>6</v>
      </c>
      <c r="P9" s="89">
        <v>7</v>
      </c>
      <c r="Q9" s="89">
        <v>8</v>
      </c>
      <c r="R9" s="89">
        <v>9</v>
      </c>
      <c r="S9" s="89">
        <v>10</v>
      </c>
      <c r="T9" s="89">
        <v>11</v>
      </c>
      <c r="U9" s="89">
        <v>12</v>
      </c>
      <c r="V9" s="81"/>
    </row>
    <row r="10" spans="3:22" ht="19.5" customHeight="1" x14ac:dyDescent="0.3">
      <c r="C10" s="78"/>
      <c r="D10" s="307"/>
      <c r="E10" s="307"/>
      <c r="F10" s="307"/>
      <c r="G10" s="307"/>
      <c r="H10" s="307"/>
      <c r="I10" s="307"/>
      <c r="J10" s="87"/>
      <c r="K10" s="90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1"/>
    </row>
    <row r="11" spans="3:22" ht="30" customHeight="1" x14ac:dyDescent="0.3">
      <c r="C11" s="78"/>
      <c r="D11" s="301" t="s">
        <v>82</v>
      </c>
      <c r="E11" s="301" t="e">
        <f>#REF!</f>
        <v>#REF!</v>
      </c>
      <c r="F11" s="302">
        <f>'Custo por Produto'!G7</f>
        <v>0</v>
      </c>
      <c r="G11" s="303" t="e">
        <f>F11/$F$23</f>
        <v>#DIV/0!</v>
      </c>
      <c r="H11" s="304">
        <v>1</v>
      </c>
      <c r="I11" s="304" t="s">
        <v>83</v>
      </c>
      <c r="J11" s="91" t="s">
        <v>84</v>
      </c>
      <c r="K11" s="92"/>
      <c r="L11" s="92"/>
      <c r="M11" s="92"/>
      <c r="N11" s="92"/>
      <c r="O11" s="92"/>
      <c r="P11" s="92"/>
      <c r="Q11" s="92"/>
      <c r="R11" s="92"/>
      <c r="S11" s="93"/>
      <c r="T11" s="93"/>
      <c r="U11" s="93"/>
      <c r="V11" s="81"/>
    </row>
    <row r="12" spans="3:22" ht="19.5" customHeight="1" x14ac:dyDescent="0.3">
      <c r="C12" s="78"/>
      <c r="D12" s="301"/>
      <c r="E12" s="301"/>
      <c r="F12" s="301"/>
      <c r="G12" s="301"/>
      <c r="H12" s="301"/>
      <c r="I12" s="301"/>
      <c r="J12" s="94">
        <f>F11</f>
        <v>0</v>
      </c>
      <c r="K12" s="92"/>
      <c r="L12" s="92"/>
      <c r="M12" s="92"/>
      <c r="N12" s="92"/>
      <c r="O12" s="92"/>
      <c r="P12" s="92"/>
      <c r="Q12" s="92"/>
      <c r="R12" s="92"/>
      <c r="S12" s="93"/>
      <c r="T12" s="93"/>
      <c r="U12" s="93"/>
      <c r="V12" s="81"/>
    </row>
    <row r="13" spans="3:22" ht="30" customHeight="1" x14ac:dyDescent="0.3">
      <c r="C13" s="78"/>
      <c r="D13" s="301" t="s">
        <v>85</v>
      </c>
      <c r="E13" s="301" t="e">
        <f>#REF!</f>
        <v>#REF!</v>
      </c>
      <c r="F13" s="302">
        <f>'Custo por Produto'!G8</f>
        <v>0</v>
      </c>
      <c r="G13" s="303" t="e">
        <f>F13/$F$23</f>
        <v>#DIV/0!</v>
      </c>
      <c r="H13" s="304">
        <v>220</v>
      </c>
      <c r="I13" s="304" t="s">
        <v>83</v>
      </c>
      <c r="J13" s="92"/>
      <c r="K13" s="95">
        <f>ROUND($H$13/8,0)-4</f>
        <v>24</v>
      </c>
      <c r="L13" s="95">
        <f t="shared" ref="L13:R13" si="0">ROUND($H$13/8,0)</f>
        <v>28</v>
      </c>
      <c r="M13" s="95">
        <f t="shared" si="0"/>
        <v>28</v>
      </c>
      <c r="N13" s="95">
        <f t="shared" si="0"/>
        <v>28</v>
      </c>
      <c r="O13" s="95">
        <f t="shared" si="0"/>
        <v>28</v>
      </c>
      <c r="P13" s="95">
        <f t="shared" si="0"/>
        <v>28</v>
      </c>
      <c r="Q13" s="95">
        <f t="shared" si="0"/>
        <v>28</v>
      </c>
      <c r="R13" s="95">
        <f t="shared" si="0"/>
        <v>28</v>
      </c>
      <c r="S13" s="93"/>
      <c r="T13" s="93"/>
      <c r="U13" s="93"/>
      <c r="V13" s="81"/>
    </row>
    <row r="14" spans="3:22" ht="30" customHeight="1" x14ac:dyDescent="0.3">
      <c r="C14" s="78"/>
      <c r="D14" s="301"/>
      <c r="E14" s="301"/>
      <c r="F14" s="301"/>
      <c r="G14" s="301"/>
      <c r="H14" s="301"/>
      <c r="I14" s="301"/>
      <c r="J14" s="96"/>
      <c r="K14" s="97">
        <f t="shared" ref="K14:R14" si="1">($F$13/$H$13)*K13</f>
        <v>0</v>
      </c>
      <c r="L14" s="97">
        <f t="shared" si="1"/>
        <v>0</v>
      </c>
      <c r="M14" s="97">
        <f t="shared" si="1"/>
        <v>0</v>
      </c>
      <c r="N14" s="97">
        <f t="shared" si="1"/>
        <v>0</v>
      </c>
      <c r="O14" s="97">
        <f t="shared" si="1"/>
        <v>0</v>
      </c>
      <c r="P14" s="97">
        <f t="shared" si="1"/>
        <v>0</v>
      </c>
      <c r="Q14" s="97">
        <f t="shared" si="1"/>
        <v>0</v>
      </c>
      <c r="R14" s="97">
        <f t="shared" si="1"/>
        <v>0</v>
      </c>
      <c r="S14" s="93"/>
      <c r="T14" s="93"/>
      <c r="U14" s="93"/>
      <c r="V14" s="81"/>
    </row>
    <row r="15" spans="3:22" ht="30" customHeight="1" x14ac:dyDescent="0.3">
      <c r="C15" s="78"/>
      <c r="D15" s="301" t="s">
        <v>86</v>
      </c>
      <c r="E15" s="301" t="e">
        <f>#REF!</f>
        <v>#REF!</v>
      </c>
      <c r="F15" s="302">
        <f>'Custo por Produto'!G9</f>
        <v>0</v>
      </c>
      <c r="G15" s="303" t="e">
        <f>F15/$F$23</f>
        <v>#DIV/0!</v>
      </c>
      <c r="H15" s="304">
        <v>8</v>
      </c>
      <c r="I15" s="304" t="s">
        <v>83</v>
      </c>
      <c r="J15" s="92"/>
      <c r="K15" s="95">
        <v>1</v>
      </c>
      <c r="L15" s="95">
        <v>1</v>
      </c>
      <c r="M15" s="95">
        <v>1</v>
      </c>
      <c r="N15" s="95">
        <v>1</v>
      </c>
      <c r="O15" s="95">
        <v>1</v>
      </c>
      <c r="P15" s="95">
        <v>1</v>
      </c>
      <c r="Q15" s="95">
        <v>1</v>
      </c>
      <c r="R15" s="95">
        <v>1</v>
      </c>
      <c r="S15" s="93"/>
      <c r="T15" s="93"/>
      <c r="U15" s="93"/>
      <c r="V15" s="81"/>
    </row>
    <row r="16" spans="3:22" ht="30" customHeight="1" x14ac:dyDescent="0.3">
      <c r="C16" s="78"/>
      <c r="D16" s="301"/>
      <c r="E16" s="301"/>
      <c r="F16" s="301"/>
      <c r="G16" s="301"/>
      <c r="H16" s="301"/>
      <c r="I16" s="301"/>
      <c r="J16" s="98"/>
      <c r="K16" s="99">
        <f t="shared" ref="K16:R16" si="2">$F$15/8</f>
        <v>0</v>
      </c>
      <c r="L16" s="99">
        <f t="shared" si="2"/>
        <v>0</v>
      </c>
      <c r="M16" s="99">
        <f t="shared" si="2"/>
        <v>0</v>
      </c>
      <c r="N16" s="99">
        <f t="shared" si="2"/>
        <v>0</v>
      </c>
      <c r="O16" s="99">
        <f t="shared" si="2"/>
        <v>0</v>
      </c>
      <c r="P16" s="99">
        <f t="shared" si="2"/>
        <v>0</v>
      </c>
      <c r="Q16" s="99">
        <f t="shared" si="2"/>
        <v>0</v>
      </c>
      <c r="R16" s="99">
        <f t="shared" si="2"/>
        <v>0</v>
      </c>
      <c r="S16" s="93"/>
      <c r="T16" s="93"/>
      <c r="U16" s="93"/>
      <c r="V16" s="81"/>
    </row>
    <row r="17" spans="3:22" ht="30" customHeight="1" x14ac:dyDescent="0.3">
      <c r="C17" s="78"/>
      <c r="D17" s="301" t="s">
        <v>87</v>
      </c>
      <c r="E17" s="301" t="s">
        <v>69</v>
      </c>
      <c r="F17" s="302">
        <f>'Custo por Produto'!G10</f>
        <v>0</v>
      </c>
      <c r="G17" s="303" t="e">
        <f>F17/$F$23</f>
        <v>#DIV/0!</v>
      </c>
      <c r="H17" s="300">
        <f>'Produto 4'!H8</f>
        <v>25740</v>
      </c>
      <c r="I17" s="299" t="s">
        <v>88</v>
      </c>
      <c r="J17" s="92"/>
      <c r="K17" s="97"/>
      <c r="L17" s="100">
        <f t="shared" ref="L17:Q17" si="3">$H$17/6</f>
        <v>4290</v>
      </c>
      <c r="M17" s="100">
        <f t="shared" si="3"/>
        <v>4290</v>
      </c>
      <c r="N17" s="100">
        <f t="shared" si="3"/>
        <v>4290</v>
      </c>
      <c r="O17" s="100">
        <f t="shared" si="3"/>
        <v>4290</v>
      </c>
      <c r="P17" s="100">
        <f t="shared" si="3"/>
        <v>4290</v>
      </c>
      <c r="Q17" s="100">
        <f t="shared" si="3"/>
        <v>4290</v>
      </c>
      <c r="R17" s="92"/>
      <c r="S17" s="93"/>
      <c r="T17" s="93"/>
      <c r="U17" s="93"/>
      <c r="V17" s="81"/>
    </row>
    <row r="18" spans="3:22" ht="30" customHeight="1" x14ac:dyDescent="0.3">
      <c r="C18" s="78"/>
      <c r="D18" s="301"/>
      <c r="E18" s="301"/>
      <c r="F18" s="301"/>
      <c r="G18" s="301"/>
      <c r="H18" s="300"/>
      <c r="I18" s="300"/>
      <c r="J18" s="98"/>
      <c r="K18" s="99"/>
      <c r="L18" s="99">
        <f t="shared" ref="L18:Q18" si="4">($F$17/$H$17)*L17</f>
        <v>0</v>
      </c>
      <c r="M18" s="99">
        <f t="shared" si="4"/>
        <v>0</v>
      </c>
      <c r="N18" s="99">
        <f t="shared" si="4"/>
        <v>0</v>
      </c>
      <c r="O18" s="99">
        <f t="shared" si="4"/>
        <v>0</v>
      </c>
      <c r="P18" s="99">
        <f t="shared" si="4"/>
        <v>0</v>
      </c>
      <c r="Q18" s="99">
        <f t="shared" si="4"/>
        <v>0</v>
      </c>
      <c r="R18" s="101"/>
      <c r="S18" s="102"/>
      <c r="T18" s="93"/>
      <c r="U18" s="93"/>
      <c r="V18" s="81"/>
    </row>
    <row r="19" spans="3:22" s="73" customFormat="1" ht="30" customHeight="1" x14ac:dyDescent="0.3">
      <c r="C19" s="78"/>
      <c r="D19" s="301" t="s">
        <v>89</v>
      </c>
      <c r="E19" s="301" t="s">
        <v>71</v>
      </c>
      <c r="F19" s="302">
        <f>'Custo por Produto'!G11</f>
        <v>0</v>
      </c>
      <c r="G19" s="303" t="e">
        <f>F19/$F$23</f>
        <v>#DIV/0!</v>
      </c>
      <c r="H19" s="300" t="e">
        <f>#REF!</f>
        <v>#REF!</v>
      </c>
      <c r="I19" s="299" t="s">
        <v>90</v>
      </c>
      <c r="J19" s="92"/>
      <c r="K19" s="100">
        <v>0.5</v>
      </c>
      <c r="L19" s="100">
        <v>1</v>
      </c>
      <c r="M19" s="100">
        <v>1</v>
      </c>
      <c r="N19" s="100">
        <v>1</v>
      </c>
      <c r="O19" s="100">
        <v>1</v>
      </c>
      <c r="P19" s="100">
        <v>1</v>
      </c>
      <c r="Q19" s="100">
        <v>1</v>
      </c>
      <c r="R19" s="100">
        <v>0.5</v>
      </c>
      <c r="S19" s="93"/>
      <c r="T19" s="93"/>
      <c r="U19" s="93"/>
      <c r="V19" s="81"/>
    </row>
    <row r="20" spans="3:22" s="73" customFormat="1" ht="30" customHeight="1" x14ac:dyDescent="0.3">
      <c r="C20" s="78"/>
      <c r="D20" s="301"/>
      <c r="E20" s="301"/>
      <c r="F20" s="301"/>
      <c r="G20" s="301"/>
      <c r="H20" s="300"/>
      <c r="I20" s="300"/>
      <c r="J20" s="98"/>
      <c r="K20" s="99">
        <f>ROUND('Produto 5'!$J$8/8+'Produto 5'!$J$12/8+'Produto 5'!$J$9/4+'Produto 5'!$J$10/'Produto 5'!$H$10*1,2)</f>
        <v>0</v>
      </c>
      <c r="L20" s="99">
        <f>ROUND('Produto 5'!$J$8/8+'Produto 5'!$J$12/8+'Produto 5'!$J$10/'Produto 5'!$H$10*4,2)</f>
        <v>0</v>
      </c>
      <c r="M20" s="99">
        <f>ROUND('Produto 5'!$J$8/8+'Produto 5'!$J$12/8+'Produto 5'!$J$10/'Produto 5'!$H$10*4+'Produto 5'!$J$9/4,2)</f>
        <v>0</v>
      </c>
      <c r="N20" s="99">
        <f>ROUND('Produto 5'!$J$8/8+'Produto 5'!$J$12/8+'Produto 5'!$J$10/'Produto 5'!$H$10*4,2)</f>
        <v>0</v>
      </c>
      <c r="O20" s="99">
        <f>ROUND('Produto 5'!$J$8/8+'Produto 5'!$J$12/8+'Produto 5'!$J$10/'Produto 5'!$H$10*4+'Produto 5'!$J$9/4,2)</f>
        <v>0</v>
      </c>
      <c r="P20" s="99">
        <f>ROUND('Produto 5'!$J$8/8+'Produto 5'!$J$12/8+'Produto 5'!$J$10/'Produto 5'!$H$10*4,2)</f>
        <v>0</v>
      </c>
      <c r="Q20" s="99">
        <f>ROUND('Produto 5'!$J$8/8+'Produto 5'!$J$12/8+'Produto 5'!$J$10/'Produto 5'!$H$10*4+'Produto 5'!$J$9/4,2)</f>
        <v>0</v>
      </c>
      <c r="R20" s="99">
        <f>ROUND($F$19-SUM(K20:Q20),2)</f>
        <v>0</v>
      </c>
      <c r="S20" s="102"/>
      <c r="T20" s="93"/>
      <c r="U20" s="93"/>
      <c r="V20" s="81"/>
    </row>
    <row r="21" spans="3:22" s="73" customFormat="1" ht="17.25" customHeight="1" x14ac:dyDescent="0.3">
      <c r="C21" s="78"/>
      <c r="D21" s="301" t="s">
        <v>91</v>
      </c>
      <c r="E21" s="301" t="s">
        <v>73</v>
      </c>
      <c r="F21" s="302">
        <f>'Custo por Produto'!G12</f>
        <v>0</v>
      </c>
      <c r="G21" s="303" t="e">
        <f>F21/$F$23</f>
        <v>#DIV/0!</v>
      </c>
      <c r="H21" s="300" t="e">
        <f>#REF!</f>
        <v>#REF!</v>
      </c>
      <c r="I21" s="299" t="s">
        <v>92</v>
      </c>
      <c r="J21" s="92"/>
      <c r="K21" s="100" t="e">
        <f t="shared" ref="K21:R21" si="5">ROUND($H$21/8,0)</f>
        <v>#REF!</v>
      </c>
      <c r="L21" s="100" t="e">
        <f t="shared" si="5"/>
        <v>#REF!</v>
      </c>
      <c r="M21" s="100" t="e">
        <f t="shared" si="5"/>
        <v>#REF!</v>
      </c>
      <c r="N21" s="100" t="e">
        <f t="shared" si="5"/>
        <v>#REF!</v>
      </c>
      <c r="O21" s="100" t="e">
        <f t="shared" si="5"/>
        <v>#REF!</v>
      </c>
      <c r="P21" s="100" t="e">
        <f t="shared" si="5"/>
        <v>#REF!</v>
      </c>
      <c r="Q21" s="100" t="e">
        <f t="shared" si="5"/>
        <v>#REF!</v>
      </c>
      <c r="R21" s="100" t="e">
        <f t="shared" si="5"/>
        <v>#REF!</v>
      </c>
      <c r="S21" s="93"/>
      <c r="T21" s="93"/>
      <c r="U21" s="93"/>
      <c r="V21" s="81"/>
    </row>
    <row r="22" spans="3:22" s="73" customFormat="1" ht="17.25" customHeight="1" x14ac:dyDescent="0.3">
      <c r="C22" s="78"/>
      <c r="D22" s="301"/>
      <c r="E22" s="301"/>
      <c r="F22" s="301"/>
      <c r="G22" s="301"/>
      <c r="H22" s="300"/>
      <c r="I22" s="300"/>
      <c r="J22" s="98"/>
      <c r="K22" s="99">
        <f t="shared" ref="K22:Q22" si="6">ROUND($F$21/8,2)</f>
        <v>0</v>
      </c>
      <c r="L22" s="99">
        <f t="shared" si="6"/>
        <v>0</v>
      </c>
      <c r="M22" s="99">
        <f t="shared" si="6"/>
        <v>0</v>
      </c>
      <c r="N22" s="99">
        <f t="shared" si="6"/>
        <v>0</v>
      </c>
      <c r="O22" s="99">
        <f t="shared" si="6"/>
        <v>0</v>
      </c>
      <c r="P22" s="99">
        <f t="shared" si="6"/>
        <v>0</v>
      </c>
      <c r="Q22" s="99">
        <f t="shared" si="6"/>
        <v>0</v>
      </c>
      <c r="R22" s="99">
        <f>ROUND($F$21-SUM(K22:Q22),2)</f>
        <v>0</v>
      </c>
      <c r="S22" s="102"/>
      <c r="T22" s="93"/>
      <c r="U22" s="93"/>
      <c r="V22" s="81"/>
    </row>
    <row r="23" spans="3:22" s="73" customFormat="1" ht="19.5" customHeight="1" x14ac:dyDescent="0.3">
      <c r="C23" s="103"/>
      <c r="D23" s="294" t="s">
        <v>93</v>
      </c>
      <c r="E23" s="294"/>
      <c r="F23" s="104">
        <f>ROUND(F11+F13+F15+F17+F19+F21,2)</f>
        <v>0</v>
      </c>
      <c r="G23" s="105" t="e">
        <f>G11+G13+G15+G17+G19+G21</f>
        <v>#DIV/0!</v>
      </c>
      <c r="H23" s="104"/>
      <c r="I23" s="106"/>
      <c r="J23" s="107">
        <f t="shared" ref="J23:R23" si="7">J12+J14+J16+J18+J20+J22</f>
        <v>0</v>
      </c>
      <c r="K23" s="108">
        <f t="shared" si="7"/>
        <v>0</v>
      </c>
      <c r="L23" s="109">
        <f t="shared" si="7"/>
        <v>0</v>
      </c>
      <c r="M23" s="110">
        <f t="shared" si="7"/>
        <v>0</v>
      </c>
      <c r="N23" s="111">
        <f t="shared" si="7"/>
        <v>0</v>
      </c>
      <c r="O23" s="112">
        <f t="shared" si="7"/>
        <v>0</v>
      </c>
      <c r="P23" s="110">
        <f t="shared" si="7"/>
        <v>0</v>
      </c>
      <c r="Q23" s="110">
        <f t="shared" si="7"/>
        <v>0</v>
      </c>
      <c r="R23" s="112">
        <f t="shared" si="7"/>
        <v>0</v>
      </c>
      <c r="S23" s="93"/>
      <c r="T23" s="93"/>
      <c r="U23" s="93"/>
      <c r="V23" s="81"/>
    </row>
    <row r="24" spans="3:22" ht="18" customHeight="1" x14ac:dyDescent="0.3">
      <c r="C24" s="103"/>
      <c r="D24" s="295" t="s">
        <v>94</v>
      </c>
      <c r="E24" s="295"/>
      <c r="F24" s="295"/>
      <c r="G24" s="295"/>
      <c r="H24" s="295"/>
      <c r="I24" s="295"/>
      <c r="J24" s="113">
        <f>J23</f>
        <v>0</v>
      </c>
      <c r="K24" s="111">
        <f t="shared" ref="K24:R24" si="8">J24+K23</f>
        <v>0</v>
      </c>
      <c r="L24" s="112">
        <f t="shared" si="8"/>
        <v>0</v>
      </c>
      <c r="M24" s="112">
        <f t="shared" si="8"/>
        <v>0</v>
      </c>
      <c r="N24" s="114">
        <f t="shared" si="8"/>
        <v>0</v>
      </c>
      <c r="O24" s="115">
        <f t="shared" si="8"/>
        <v>0</v>
      </c>
      <c r="P24" s="116">
        <f t="shared" si="8"/>
        <v>0</v>
      </c>
      <c r="Q24" s="116">
        <f t="shared" si="8"/>
        <v>0</v>
      </c>
      <c r="R24" s="115">
        <f t="shared" si="8"/>
        <v>0</v>
      </c>
      <c r="S24" s="93"/>
      <c r="T24" s="93"/>
      <c r="U24" s="93"/>
      <c r="V24" s="117"/>
    </row>
    <row r="25" spans="3:22" ht="18" customHeight="1" x14ac:dyDescent="0.3">
      <c r="C25" s="103"/>
      <c r="J25" s="2"/>
      <c r="K25" s="2"/>
      <c r="L25" s="2"/>
      <c r="M25" s="2"/>
      <c r="N25" s="2"/>
      <c r="O25" s="2"/>
      <c r="P25" s="2"/>
      <c r="Q25" s="2"/>
      <c r="R25" s="118"/>
      <c r="S25" s="119"/>
      <c r="T25" s="6"/>
      <c r="V25" s="117"/>
    </row>
    <row r="26" spans="3:22" ht="18.75" customHeight="1" x14ac:dyDescent="0.3">
      <c r="C26" s="103"/>
      <c r="D26" s="120" t="s">
        <v>95</v>
      </c>
      <c r="N26" s="121"/>
      <c r="O26" s="119"/>
      <c r="P26" s="121"/>
      <c r="Q26" s="119"/>
      <c r="R26" s="121"/>
      <c r="T26" s="121"/>
      <c r="U26" s="119"/>
      <c r="V26" s="117"/>
    </row>
    <row r="27" spans="3:22" ht="19.5" customHeight="1" x14ac:dyDescent="0.3">
      <c r="C27" s="103"/>
      <c r="D27" s="122" t="s">
        <v>84</v>
      </c>
      <c r="E27" s="123" t="s">
        <v>96</v>
      </c>
      <c r="F27" s="124"/>
      <c r="N27" s="72"/>
      <c r="O27" s="125"/>
      <c r="P27" s="72"/>
      <c r="Q27" s="125"/>
      <c r="R27" s="72"/>
      <c r="S27" s="125"/>
      <c r="T27" s="72"/>
      <c r="U27" s="125"/>
      <c r="V27" s="81"/>
    </row>
    <row r="28" spans="3:22" ht="19.5" customHeight="1" x14ac:dyDescent="0.3">
      <c r="C28" s="78"/>
      <c r="D28" s="126"/>
      <c r="E28" s="123" t="s">
        <v>97</v>
      </c>
      <c r="F28" s="124"/>
      <c r="G28" s="73"/>
      <c r="H28" s="73"/>
      <c r="I28" s="73"/>
      <c r="N28" s="121"/>
      <c r="O28" s="119"/>
      <c r="P28" s="121"/>
      <c r="Q28" s="119"/>
      <c r="R28" s="121"/>
      <c r="S28" s="119"/>
      <c r="T28" s="121"/>
      <c r="U28" s="119"/>
      <c r="V28" s="117"/>
    </row>
    <row r="29" spans="3:22" ht="19.5" customHeight="1" x14ac:dyDescent="0.3">
      <c r="C29" s="78"/>
      <c r="D29" s="93"/>
      <c r="E29" s="123" t="s">
        <v>98</v>
      </c>
      <c r="F29" s="124"/>
      <c r="G29" s="73"/>
      <c r="H29" s="73"/>
      <c r="I29" s="73"/>
      <c r="N29" s="72"/>
      <c r="O29" s="125"/>
      <c r="P29" s="72"/>
      <c r="Q29" s="125"/>
      <c r="R29" s="72"/>
      <c r="S29" s="125"/>
      <c r="T29" s="72"/>
      <c r="U29" s="125"/>
      <c r="V29" s="81"/>
    </row>
    <row r="30" spans="3:22" ht="19.5" customHeight="1" x14ac:dyDescent="0.3">
      <c r="C30" s="127"/>
      <c r="D30" s="128"/>
      <c r="E30" s="129"/>
      <c r="F30" s="128"/>
      <c r="G30" s="128"/>
      <c r="H30" s="128"/>
      <c r="I30" s="128"/>
      <c r="J30" s="130"/>
      <c r="K30" s="296"/>
      <c r="L30" s="296"/>
      <c r="M30" s="296"/>
      <c r="N30" s="296"/>
      <c r="O30" s="296"/>
      <c r="P30" s="296"/>
      <c r="Q30" s="296"/>
      <c r="R30" s="296"/>
      <c r="S30" s="296"/>
      <c r="T30" s="128"/>
      <c r="U30" s="128"/>
      <c r="V30" s="117"/>
    </row>
    <row r="31" spans="3:22" ht="14.25" customHeight="1" x14ac:dyDescent="0.3">
      <c r="E31" s="125"/>
      <c r="J31" s="131"/>
      <c r="K31" s="297"/>
      <c r="L31" s="297"/>
      <c r="M31" s="297"/>
      <c r="N31" s="297"/>
      <c r="O31" s="297"/>
      <c r="P31" s="297"/>
      <c r="Q31" s="297"/>
      <c r="R31" s="297"/>
      <c r="S31" s="297"/>
      <c r="T31" s="6"/>
    </row>
    <row r="32" spans="3:22" ht="14.25" customHeight="1" x14ac:dyDescent="0.3">
      <c r="E32" s="125"/>
      <c r="J32" s="132"/>
      <c r="K32" s="298"/>
      <c r="L32" s="298"/>
      <c r="M32" s="298"/>
      <c r="N32" s="298"/>
      <c r="O32" s="298"/>
      <c r="P32" s="298"/>
      <c r="Q32" s="298"/>
      <c r="R32" s="298"/>
      <c r="S32" s="298"/>
      <c r="T32" s="6"/>
    </row>
  </sheetData>
  <mergeCells count="51">
    <mergeCell ref="F2:U4"/>
    <mergeCell ref="D6:U6"/>
    <mergeCell ref="D8:D10"/>
    <mergeCell ref="E8:E10"/>
    <mergeCell ref="H8:I8"/>
    <mergeCell ref="J8:U8"/>
    <mergeCell ref="F9:F10"/>
    <mergeCell ref="G9:G10"/>
    <mergeCell ref="H9:H10"/>
    <mergeCell ref="I9:I10"/>
    <mergeCell ref="I11:I12"/>
    <mergeCell ref="D13:D14"/>
    <mergeCell ref="E13:E14"/>
    <mergeCell ref="F13:F14"/>
    <mergeCell ref="G13:G14"/>
    <mergeCell ref="H13:H14"/>
    <mergeCell ref="I13:I14"/>
    <mergeCell ref="D11:D12"/>
    <mergeCell ref="E11:E12"/>
    <mergeCell ref="F11:F12"/>
    <mergeCell ref="G11:G12"/>
    <mergeCell ref="H11:H12"/>
    <mergeCell ref="I15:I16"/>
    <mergeCell ref="D17:D18"/>
    <mergeCell ref="E17:E18"/>
    <mergeCell ref="F17:F18"/>
    <mergeCell ref="G17:G18"/>
    <mergeCell ref="H17:H18"/>
    <mergeCell ref="I17:I18"/>
    <mergeCell ref="D15:D16"/>
    <mergeCell ref="E15:E16"/>
    <mergeCell ref="F15:F16"/>
    <mergeCell ref="G15:G16"/>
    <mergeCell ref="H15:H16"/>
    <mergeCell ref="I19:I20"/>
    <mergeCell ref="D21:D22"/>
    <mergeCell ref="E21:E22"/>
    <mergeCell ref="F21:F22"/>
    <mergeCell ref="G21:G22"/>
    <mergeCell ref="H21:H22"/>
    <mergeCell ref="I21:I22"/>
    <mergeCell ref="D19:D20"/>
    <mergeCell ref="E19:E20"/>
    <mergeCell ref="F19:F20"/>
    <mergeCell ref="G19:G20"/>
    <mergeCell ref="H19:H20"/>
    <mergeCell ref="D23:E23"/>
    <mergeCell ref="D24:I24"/>
    <mergeCell ref="K30:S30"/>
    <mergeCell ref="K31:S31"/>
    <mergeCell ref="K32:S32"/>
  </mergeCells>
  <printOptions horizontalCentered="1"/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Q59"/>
  <sheetViews>
    <sheetView showGridLines="0" zoomScale="120" zoomScaleNormal="120" workbookViewId="0">
      <selection activeCell="J22" sqref="J22"/>
    </sheetView>
  </sheetViews>
  <sheetFormatPr defaultColWidth="9.109375" defaultRowHeight="15" x14ac:dyDescent="0.25"/>
  <cols>
    <col min="1" max="2" width="7.33203125" style="7" customWidth="1"/>
    <col min="3" max="3" width="25.109375" style="7" customWidth="1"/>
    <col min="4" max="5" width="7.33203125" style="7" customWidth="1"/>
    <col min="6" max="6" width="8.5546875" style="7" customWidth="1"/>
    <col min="7" max="7" width="7.33203125" style="7" customWidth="1"/>
    <col min="8" max="8" width="8.6640625" style="7" customWidth="1"/>
    <col min="9" max="9" width="8.33203125" style="7" customWidth="1"/>
    <col min="10" max="10" width="8" style="7" customWidth="1"/>
    <col min="11" max="16" width="9.109375" style="133"/>
    <col min="17" max="16384" width="9.109375" style="7"/>
  </cols>
  <sheetData>
    <row r="1" spans="1:17" ht="45" customHeight="1" x14ac:dyDescent="0.25">
      <c r="A1" s="316" t="str">
        <f>Capa!C19</f>
        <v>Execução de serviços e de projetos de proteção e conservação de nascentes na porção Capixaba da Bacia do Rio Doce, no âmbito da Iniciativa RIO VIVO, em conformidade com o Programa 16 – Proteção e Conservação dos Recursos Hídricos.</v>
      </c>
      <c r="B1" s="316"/>
      <c r="C1" s="316"/>
      <c r="D1" s="316"/>
      <c r="E1" s="316"/>
      <c r="F1" s="316"/>
      <c r="G1" s="316"/>
      <c r="H1" s="135"/>
      <c r="I1" s="317"/>
      <c r="J1" s="136"/>
      <c r="K1" s="318"/>
      <c r="L1" s="318"/>
      <c r="M1" s="318"/>
      <c r="N1" s="318"/>
      <c r="O1" s="318"/>
      <c r="P1" s="318"/>
    </row>
    <row r="2" spans="1:17" s="138" customFormat="1" ht="15.75" customHeight="1" x14ac:dyDescent="0.3">
      <c r="A2" s="319" t="s">
        <v>99</v>
      </c>
      <c r="B2" s="319"/>
      <c r="C2" s="319"/>
      <c r="D2" s="319"/>
      <c r="E2" s="319"/>
      <c r="F2" s="319"/>
      <c r="G2" s="319"/>
      <c r="H2" s="319"/>
      <c r="I2" s="317"/>
      <c r="J2" s="137"/>
      <c r="K2" s="313"/>
      <c r="L2" s="313"/>
      <c r="M2" s="313"/>
      <c r="N2" s="313"/>
      <c r="O2" s="313"/>
      <c r="P2" s="313"/>
    </row>
    <row r="3" spans="1:17" ht="15" customHeight="1" x14ac:dyDescent="0.25">
      <c r="A3" s="312" t="s">
        <v>100</v>
      </c>
      <c r="B3" s="312"/>
      <c r="C3" s="312"/>
      <c r="D3" s="312"/>
      <c r="E3" s="312"/>
      <c r="F3" s="312"/>
      <c r="G3" s="312"/>
      <c r="H3" s="312"/>
      <c r="I3" s="312"/>
      <c r="K3" s="313"/>
      <c r="L3" s="313"/>
      <c r="M3" s="313"/>
      <c r="N3" s="313"/>
      <c r="O3" s="313"/>
      <c r="P3" s="313"/>
    </row>
    <row r="4" spans="1:17" ht="15" customHeight="1" x14ac:dyDescent="0.25">
      <c r="A4" s="312"/>
      <c r="B4" s="312"/>
      <c r="C4" s="312"/>
      <c r="D4" s="312"/>
      <c r="E4" s="312"/>
      <c r="F4" s="312"/>
      <c r="G4" s="312"/>
      <c r="H4" s="312"/>
      <c r="I4" s="312"/>
      <c r="K4" s="135"/>
      <c r="L4" s="135"/>
      <c r="M4" s="135"/>
      <c r="N4" s="135"/>
      <c r="O4" s="135"/>
      <c r="P4" s="135"/>
    </row>
    <row r="5" spans="1:17" s="141" customFormat="1" ht="15" customHeight="1" x14ac:dyDescent="0.25">
      <c r="A5" s="139" t="s">
        <v>2</v>
      </c>
      <c r="B5" s="314" t="s">
        <v>101</v>
      </c>
      <c r="C5" s="314"/>
      <c r="D5" s="314"/>
      <c r="E5" s="314"/>
      <c r="F5" s="314"/>
      <c r="G5" s="314"/>
      <c r="H5" s="314"/>
      <c r="I5" s="139" t="s">
        <v>102</v>
      </c>
      <c r="J5" s="140"/>
      <c r="K5" s="315"/>
      <c r="L5" s="315"/>
      <c r="M5" s="315"/>
      <c r="N5" s="315"/>
      <c r="O5" s="315"/>
      <c r="P5" s="315"/>
    </row>
    <row r="6" spans="1:17" s="141" customFormat="1" ht="15" customHeight="1" x14ac:dyDescent="0.25">
      <c r="A6" s="142" t="s">
        <v>103</v>
      </c>
      <c r="B6" s="143" t="s">
        <v>104</v>
      </c>
      <c r="C6" s="143"/>
      <c r="D6" s="144"/>
      <c r="E6" s="144"/>
      <c r="F6" s="145"/>
      <c r="G6" s="144"/>
      <c r="H6" s="146"/>
      <c r="I6" s="360"/>
      <c r="K6" s="315"/>
      <c r="L6" s="315"/>
      <c r="M6" s="315"/>
      <c r="N6" s="315"/>
      <c r="O6" s="315"/>
      <c r="P6" s="315"/>
    </row>
    <row r="7" spans="1:17" s="141" customFormat="1" ht="15" customHeight="1" x14ac:dyDescent="0.25">
      <c r="A7" s="142" t="s">
        <v>105</v>
      </c>
      <c r="B7" s="143" t="s">
        <v>106</v>
      </c>
      <c r="C7" s="143"/>
      <c r="D7" s="144"/>
      <c r="E7" s="144"/>
      <c r="F7" s="145"/>
      <c r="G7" s="144"/>
      <c r="H7" s="146"/>
      <c r="I7" s="360"/>
      <c r="K7" s="315"/>
      <c r="L7" s="315"/>
      <c r="M7" s="315"/>
      <c r="N7" s="315"/>
      <c r="O7" s="315"/>
      <c r="P7" s="315"/>
    </row>
    <row r="8" spans="1:17" s="141" customFormat="1" ht="15" customHeight="1" x14ac:dyDescent="0.25">
      <c r="A8" s="142" t="s">
        <v>107</v>
      </c>
      <c r="B8" s="142" t="s">
        <v>108</v>
      </c>
      <c r="C8" s="142"/>
      <c r="D8" s="144"/>
      <c r="E8" s="144"/>
      <c r="F8" s="145"/>
      <c r="G8" s="144"/>
      <c r="H8" s="146"/>
      <c r="I8" s="360"/>
      <c r="K8" s="133"/>
      <c r="L8" s="133"/>
      <c r="M8" s="133"/>
      <c r="N8" s="133"/>
      <c r="O8" s="133"/>
      <c r="P8" s="133"/>
    </row>
    <row r="9" spans="1:17" s="141" customFormat="1" ht="15" customHeight="1" x14ac:dyDescent="0.25">
      <c r="A9" s="142" t="s">
        <v>109</v>
      </c>
      <c r="B9" s="142" t="s">
        <v>110</v>
      </c>
      <c r="C9" s="142"/>
      <c r="D9" s="144"/>
      <c r="E9" s="144"/>
      <c r="F9" s="145"/>
      <c r="G9" s="144"/>
      <c r="H9" s="146"/>
      <c r="I9" s="360"/>
      <c r="K9" s="133"/>
      <c r="L9" s="133"/>
      <c r="M9" s="133"/>
      <c r="N9" s="133"/>
      <c r="O9" s="133"/>
      <c r="P9" s="133"/>
    </row>
    <row r="10" spans="1:17" s="141" customFormat="1" ht="15" customHeight="1" x14ac:dyDescent="0.25">
      <c r="A10" s="142" t="s">
        <v>111</v>
      </c>
      <c r="B10" s="142" t="s">
        <v>112</v>
      </c>
      <c r="C10" s="142"/>
      <c r="D10" s="144"/>
      <c r="E10" s="144"/>
      <c r="F10" s="145"/>
      <c r="G10" s="144"/>
      <c r="H10" s="146"/>
      <c r="I10" s="147">
        <f>ROUND((I11+I12+I13)/(1-(I11+I12+I13)),4)</f>
        <v>0</v>
      </c>
      <c r="K10" s="133"/>
      <c r="L10" s="133"/>
      <c r="M10" s="133"/>
      <c r="N10" s="133"/>
      <c r="O10" s="133"/>
      <c r="P10" s="133"/>
    </row>
    <row r="11" spans="1:17" s="141" customFormat="1" ht="15" customHeight="1" x14ac:dyDescent="0.25">
      <c r="A11" s="142" t="s">
        <v>113</v>
      </c>
      <c r="B11" s="142"/>
      <c r="C11" s="142"/>
      <c r="D11" s="144"/>
      <c r="E11" s="144"/>
      <c r="F11" s="145"/>
      <c r="G11" s="144"/>
      <c r="H11" s="146"/>
      <c r="I11" s="360"/>
      <c r="K11" s="133"/>
      <c r="L11" s="133"/>
      <c r="M11" s="133"/>
      <c r="N11" s="133"/>
      <c r="O11" s="133"/>
      <c r="P11" s="133"/>
    </row>
    <row r="12" spans="1:17" s="141" customFormat="1" ht="15" customHeight="1" x14ac:dyDescent="0.25">
      <c r="A12" s="142" t="s">
        <v>114</v>
      </c>
      <c r="B12" s="143"/>
      <c r="C12" s="143"/>
      <c r="D12" s="144"/>
      <c r="E12" s="144"/>
      <c r="F12" s="145"/>
      <c r="G12" s="144"/>
      <c r="H12" s="146"/>
      <c r="I12" s="360"/>
      <c r="K12" s="133"/>
      <c r="L12" s="133"/>
      <c r="M12" s="133"/>
      <c r="N12" s="133"/>
      <c r="O12" s="133"/>
      <c r="P12" s="133"/>
    </row>
    <row r="13" spans="1:17" s="141" customFormat="1" ht="15" customHeight="1" x14ac:dyDescent="0.25">
      <c r="A13" s="142" t="s">
        <v>115</v>
      </c>
      <c r="B13" s="143"/>
      <c r="C13" s="143"/>
      <c r="D13" s="144"/>
      <c r="E13" s="144"/>
      <c r="F13" s="145"/>
      <c r="G13" s="144"/>
      <c r="H13" s="146"/>
      <c r="I13" s="360"/>
      <c r="K13" s="133"/>
      <c r="L13" s="133"/>
      <c r="M13" s="133"/>
      <c r="N13" s="133"/>
      <c r="O13" s="133"/>
      <c r="P13" s="133"/>
    </row>
    <row r="14" spans="1:17" s="141" customFormat="1" ht="15" customHeight="1" x14ac:dyDescent="0.25">
      <c r="A14" s="142"/>
      <c r="B14" s="148"/>
      <c r="C14" s="148"/>
      <c r="D14" s="144"/>
      <c r="E14" s="144"/>
      <c r="F14" s="145"/>
      <c r="G14" s="144"/>
      <c r="H14" s="146"/>
      <c r="I14" s="149"/>
      <c r="K14" s="133"/>
      <c r="L14" s="150"/>
      <c r="M14" s="311"/>
      <c r="N14" s="311"/>
      <c r="O14" s="311"/>
      <c r="P14" s="311"/>
    </row>
    <row r="15" spans="1:17" s="141" customFormat="1" ht="15" customHeight="1" x14ac:dyDescent="0.25">
      <c r="A15" s="151" t="s">
        <v>116</v>
      </c>
      <c r="B15" s="152" t="s">
        <v>117</v>
      </c>
      <c r="C15" s="153"/>
      <c r="D15" s="154" t="s">
        <v>118</v>
      </c>
      <c r="E15" s="154"/>
      <c r="F15" s="154"/>
      <c r="G15" s="154"/>
      <c r="H15" s="155"/>
      <c r="I15" s="156">
        <f>ROUND((1+I6+I8)*(1+I9)*(1+I10),4)</f>
        <v>1</v>
      </c>
      <c r="K15" s="157"/>
      <c r="L15" s="158"/>
      <c r="M15" s="311"/>
      <c r="N15" s="311"/>
      <c r="O15" s="311"/>
      <c r="P15" s="311"/>
      <c r="Q15" s="159"/>
    </row>
    <row r="16" spans="1:17" s="141" customFormat="1" ht="15" customHeight="1" x14ac:dyDescent="0.25">
      <c r="A16" s="160" t="s">
        <v>119</v>
      </c>
      <c r="B16" s="152" t="s">
        <v>120</v>
      </c>
      <c r="C16" s="153"/>
      <c r="D16" s="154" t="s">
        <v>121</v>
      </c>
      <c r="E16" s="154"/>
      <c r="F16" s="154"/>
      <c r="G16" s="154"/>
      <c r="H16" s="155"/>
      <c r="I16" s="156">
        <f>(1+I7+I8)*(1+I9)*(1+I10)</f>
        <v>1</v>
      </c>
      <c r="K16" s="133"/>
      <c r="L16" s="158"/>
      <c r="M16" s="311"/>
      <c r="N16" s="311"/>
      <c r="O16" s="311"/>
      <c r="P16" s="311"/>
      <c r="Q16" s="161"/>
    </row>
    <row r="17" spans="1:17" s="141" customFormat="1" ht="15" customHeight="1" x14ac:dyDescent="0.25">
      <c r="A17" s="160" t="s">
        <v>122</v>
      </c>
      <c r="B17" s="162" t="s">
        <v>123</v>
      </c>
      <c r="C17" s="160"/>
      <c r="D17" s="154" t="s">
        <v>124</v>
      </c>
      <c r="E17" s="160"/>
      <c r="F17" s="160"/>
      <c r="G17" s="160"/>
      <c r="H17" s="160"/>
      <c r="I17" s="156">
        <f>(1+I9)*(1+I10)</f>
        <v>1</v>
      </c>
      <c r="K17" s="133"/>
      <c r="L17" s="158"/>
      <c r="M17" s="311"/>
      <c r="N17" s="311"/>
      <c r="O17" s="311"/>
      <c r="P17" s="311"/>
      <c r="Q17" s="161"/>
    </row>
    <row r="18" spans="1:17" s="141" customFormat="1" ht="15" customHeight="1" x14ac:dyDescent="0.25">
      <c r="A18" s="160" t="s">
        <v>125</v>
      </c>
      <c r="B18" s="152" t="s">
        <v>126</v>
      </c>
      <c r="C18" s="153"/>
      <c r="D18" s="154" t="s">
        <v>124</v>
      </c>
      <c r="E18" s="154"/>
      <c r="F18" s="154"/>
      <c r="G18" s="154"/>
      <c r="H18" s="155"/>
      <c r="I18" s="156">
        <f>(1+I9)*(1+I10)</f>
        <v>1</v>
      </c>
      <c r="K18" s="133"/>
      <c r="L18" s="150"/>
      <c r="M18" s="311"/>
      <c r="N18" s="311"/>
      <c r="O18" s="311"/>
      <c r="P18" s="311"/>
      <c r="Q18" s="161"/>
    </row>
    <row r="19" spans="1:17" ht="15" customHeight="1" x14ac:dyDescent="0.25">
      <c r="Q19" s="161"/>
    </row>
    <row r="20" spans="1:17" ht="15" customHeight="1" x14ac:dyDescent="0.25"/>
    <row r="21" spans="1:17" ht="15" customHeight="1" x14ac:dyDescent="0.25"/>
    <row r="22" spans="1:17" ht="15" customHeight="1" x14ac:dyDescent="0.25"/>
    <row r="23" spans="1:17" ht="15" customHeight="1" x14ac:dyDescent="0.25"/>
    <row r="24" spans="1:17" ht="15" customHeight="1" x14ac:dyDescent="0.25"/>
    <row r="25" spans="1:17" ht="15" customHeight="1" x14ac:dyDescent="0.25"/>
    <row r="26" spans="1:17" ht="15" customHeight="1" x14ac:dyDescent="0.25"/>
    <row r="27" spans="1:17" s="141" customFormat="1" ht="15" customHeight="1" x14ac:dyDescent="0.25">
      <c r="A27" s="163"/>
      <c r="B27" s="134"/>
      <c r="C27" s="134"/>
      <c r="D27" s="163"/>
      <c r="E27" s="163"/>
      <c r="F27" s="164"/>
      <c r="G27" s="163"/>
      <c r="H27" s="165"/>
      <c r="I27" s="166"/>
      <c r="K27" s="133"/>
      <c r="L27" s="133"/>
      <c r="M27" s="133"/>
      <c r="N27" s="133"/>
      <c r="O27" s="133"/>
      <c r="P27" s="133"/>
    </row>
    <row r="28" spans="1:17" s="141" customFormat="1" ht="15" customHeight="1" x14ac:dyDescent="0.25">
      <c r="A28" s="167"/>
      <c r="B28" s="167"/>
      <c r="C28" s="310"/>
      <c r="D28" s="310"/>
      <c r="E28" s="310"/>
      <c r="F28" s="310"/>
      <c r="G28" s="310"/>
      <c r="H28" s="310"/>
      <c r="I28" s="310"/>
      <c r="K28" s="133"/>
      <c r="L28" s="133"/>
      <c r="M28" s="133"/>
      <c r="N28" s="133"/>
      <c r="O28" s="133"/>
      <c r="P28" s="133"/>
    </row>
    <row r="29" spans="1:17" s="141" customFormat="1" ht="15" customHeight="1" x14ac:dyDescent="0.25">
      <c r="A29" s="167"/>
      <c r="B29" s="167"/>
      <c r="C29" s="310"/>
      <c r="D29" s="310"/>
      <c r="E29" s="310"/>
      <c r="F29" s="310"/>
      <c r="G29" s="310"/>
      <c r="H29" s="310"/>
      <c r="I29" s="310"/>
      <c r="K29" s="133"/>
      <c r="L29" s="133"/>
      <c r="M29" s="133"/>
      <c r="N29" s="133"/>
      <c r="O29" s="133"/>
      <c r="P29" s="133"/>
    </row>
    <row r="30" spans="1:17" s="141" customFormat="1" ht="15" customHeight="1" x14ac:dyDescent="0.25">
      <c r="A30" s="167"/>
      <c r="B30" s="167"/>
      <c r="C30" s="310"/>
      <c r="D30" s="310"/>
      <c r="E30" s="310"/>
      <c r="F30" s="310"/>
      <c r="G30" s="310"/>
      <c r="H30" s="310"/>
      <c r="I30" s="310"/>
      <c r="K30" s="133"/>
      <c r="L30" s="133"/>
      <c r="M30" s="133"/>
      <c r="N30" s="133"/>
      <c r="O30" s="133"/>
      <c r="P30" s="133"/>
    </row>
    <row r="31" spans="1:17" s="141" customFormat="1" ht="15" customHeight="1" x14ac:dyDescent="0.25">
      <c r="A31" s="167"/>
      <c r="B31" s="167"/>
      <c r="C31" s="310"/>
      <c r="D31" s="310"/>
      <c r="E31" s="310"/>
      <c r="F31" s="310"/>
      <c r="G31" s="310"/>
      <c r="H31" s="310"/>
      <c r="I31" s="310"/>
      <c r="K31" s="133"/>
      <c r="L31" s="133"/>
      <c r="M31" s="133"/>
      <c r="N31" s="133"/>
      <c r="O31" s="133"/>
      <c r="P31" s="133"/>
    </row>
    <row r="32" spans="1:17" s="141" customFormat="1" ht="15" customHeight="1" x14ac:dyDescent="0.25">
      <c r="A32" s="167"/>
      <c r="B32" s="167"/>
      <c r="C32" s="310"/>
      <c r="D32" s="310"/>
      <c r="E32" s="310"/>
      <c r="F32" s="310"/>
      <c r="G32" s="310"/>
      <c r="H32" s="310"/>
      <c r="I32" s="310"/>
      <c r="K32" s="133"/>
      <c r="L32" s="133"/>
      <c r="M32" s="133"/>
      <c r="N32" s="133"/>
      <c r="O32" s="133"/>
      <c r="P32" s="133"/>
    </row>
    <row r="33" spans="1:16" s="141" customFormat="1" ht="15" customHeight="1" x14ac:dyDescent="0.25">
      <c r="A33" s="168"/>
      <c r="B33" s="167"/>
      <c r="C33" s="310"/>
      <c r="D33" s="310"/>
      <c r="E33" s="310"/>
      <c r="F33" s="310"/>
      <c r="G33" s="310"/>
      <c r="H33" s="310"/>
      <c r="I33" s="310"/>
      <c r="J33" s="169"/>
      <c r="K33" s="133"/>
      <c r="L33" s="133"/>
      <c r="M33" s="133"/>
      <c r="N33" s="133"/>
      <c r="O33" s="133"/>
      <c r="P33" s="133"/>
    </row>
    <row r="34" spans="1:16" s="141" customFormat="1" ht="15" customHeight="1" x14ac:dyDescent="0.25">
      <c r="A34" s="168"/>
      <c r="B34" s="167"/>
      <c r="C34" s="310"/>
      <c r="D34" s="310"/>
      <c r="E34" s="310"/>
      <c r="F34" s="310"/>
      <c r="G34" s="310"/>
      <c r="H34" s="310"/>
      <c r="I34" s="310"/>
      <c r="J34" s="170"/>
      <c r="K34" s="133"/>
      <c r="L34" s="133"/>
      <c r="M34" s="133"/>
      <c r="N34" s="133"/>
      <c r="O34" s="133"/>
      <c r="P34" s="133"/>
    </row>
    <row r="35" spans="1:16" s="141" customFormat="1" ht="15" customHeight="1" x14ac:dyDescent="0.25">
      <c r="A35" s="168"/>
      <c r="B35" s="167"/>
      <c r="C35" s="310"/>
      <c r="D35" s="310"/>
      <c r="E35" s="310"/>
      <c r="F35" s="310"/>
      <c r="G35" s="310"/>
      <c r="H35" s="310"/>
      <c r="I35" s="310"/>
      <c r="J35" s="169"/>
      <c r="K35" s="133"/>
      <c r="L35" s="133"/>
      <c r="M35" s="133"/>
      <c r="N35" s="133"/>
      <c r="O35" s="133"/>
      <c r="P35" s="133"/>
    </row>
    <row r="36" spans="1:16" s="141" customFormat="1" ht="15" customHeight="1" x14ac:dyDescent="0.25">
      <c r="A36" s="168"/>
      <c r="B36" s="167"/>
      <c r="C36" s="310"/>
      <c r="D36" s="310"/>
      <c r="E36" s="310"/>
      <c r="F36" s="310"/>
      <c r="G36" s="310"/>
      <c r="H36" s="310"/>
      <c r="I36" s="310"/>
      <c r="J36" s="170"/>
      <c r="K36" s="133"/>
      <c r="L36" s="133"/>
      <c r="M36" s="133"/>
      <c r="N36" s="133"/>
      <c r="O36" s="133"/>
      <c r="P36" s="133"/>
    </row>
    <row r="37" spans="1:16" s="141" customFormat="1" ht="15" customHeight="1" x14ac:dyDescent="0.25">
      <c r="A37" s="134"/>
      <c r="B37" s="134"/>
      <c r="C37" s="134"/>
      <c r="D37" s="171"/>
      <c r="E37" s="171"/>
      <c r="F37" s="171"/>
      <c r="G37" s="171"/>
      <c r="H37" s="171"/>
      <c r="I37" s="171"/>
      <c r="J37" s="169"/>
      <c r="K37" s="133"/>
      <c r="L37" s="133"/>
      <c r="M37" s="133"/>
      <c r="N37" s="133"/>
      <c r="O37" s="133"/>
      <c r="P37" s="133"/>
    </row>
    <row r="38" spans="1:16" s="141" customFormat="1" ht="15" customHeight="1" x14ac:dyDescent="0.25">
      <c r="A38" s="172"/>
      <c r="B38" s="172"/>
      <c r="C38" s="172"/>
      <c r="D38" s="173"/>
      <c r="E38" s="173"/>
      <c r="F38" s="173"/>
      <c r="G38" s="173"/>
      <c r="H38" s="173"/>
      <c r="I38" s="173"/>
      <c r="J38" s="170"/>
      <c r="K38" s="133"/>
      <c r="L38" s="133"/>
      <c r="M38" s="133"/>
      <c r="N38" s="133"/>
      <c r="O38" s="133"/>
      <c r="P38" s="133"/>
    </row>
    <row r="39" spans="1:16" s="141" customFormat="1" ht="15" customHeight="1" x14ac:dyDescent="0.25">
      <c r="A39" s="172"/>
      <c r="B39" s="172"/>
      <c r="C39" s="172"/>
      <c r="D39" s="173"/>
      <c r="E39" s="173"/>
      <c r="F39" s="173"/>
      <c r="G39" s="173"/>
      <c r="H39" s="173"/>
      <c r="I39" s="173"/>
      <c r="J39" s="170"/>
      <c r="K39" s="133"/>
      <c r="L39" s="133"/>
      <c r="M39" s="133"/>
      <c r="N39" s="133"/>
      <c r="O39" s="133"/>
      <c r="P39" s="133"/>
    </row>
    <row r="40" spans="1:16" s="141" customFormat="1" ht="15" customHeight="1" x14ac:dyDescent="0.25">
      <c r="A40" s="172"/>
      <c r="B40" s="172"/>
      <c r="C40" s="172"/>
      <c r="D40" s="173"/>
      <c r="E40" s="173"/>
      <c r="F40" s="173"/>
      <c r="G40" s="173"/>
      <c r="H40" s="173"/>
      <c r="I40" s="173"/>
      <c r="J40" s="170"/>
      <c r="K40" s="133"/>
      <c r="L40" s="133"/>
      <c r="M40" s="133"/>
      <c r="N40" s="133"/>
      <c r="O40" s="133"/>
      <c r="P40" s="133"/>
    </row>
    <row r="41" spans="1:16" s="141" customFormat="1" ht="15" customHeight="1" x14ac:dyDescent="0.25">
      <c r="A41" s="172"/>
      <c r="B41" s="172"/>
      <c r="C41" s="172"/>
      <c r="D41" s="173"/>
      <c r="E41" s="173"/>
      <c r="F41" s="173"/>
      <c r="G41" s="173"/>
      <c r="H41" s="173"/>
      <c r="I41" s="173"/>
      <c r="J41" s="170"/>
      <c r="K41" s="133"/>
      <c r="L41" s="133"/>
      <c r="M41" s="133"/>
      <c r="N41" s="133"/>
      <c r="O41" s="133"/>
      <c r="P41" s="133"/>
    </row>
    <row r="42" spans="1:16" s="141" customFormat="1" ht="15" customHeight="1" x14ac:dyDescent="0.25">
      <c r="A42" s="172"/>
      <c r="B42" s="172"/>
      <c r="C42" s="172"/>
      <c r="D42" s="173"/>
      <c r="E42" s="173"/>
      <c r="F42" s="173"/>
      <c r="G42" s="173"/>
      <c r="H42" s="173"/>
      <c r="I42" s="173"/>
      <c r="J42" s="170"/>
      <c r="K42" s="133"/>
      <c r="L42" s="133"/>
      <c r="M42" s="133"/>
      <c r="N42" s="133"/>
      <c r="O42" s="133"/>
      <c r="P42" s="133"/>
    </row>
    <row r="43" spans="1:16" s="141" customFormat="1" ht="15" customHeight="1" x14ac:dyDescent="0.25">
      <c r="A43" s="172"/>
      <c r="B43" s="172"/>
      <c r="C43" s="172"/>
      <c r="D43" s="173"/>
      <c r="E43" s="173"/>
      <c r="F43" s="173"/>
      <c r="G43" s="173"/>
      <c r="H43" s="173"/>
      <c r="I43" s="173"/>
      <c r="J43" s="170"/>
      <c r="K43" s="133"/>
      <c r="L43" s="133"/>
      <c r="M43" s="133"/>
      <c r="N43" s="133"/>
      <c r="O43" s="133"/>
      <c r="P43" s="133"/>
    </row>
    <row r="44" spans="1:16" s="141" customFormat="1" ht="15" customHeight="1" x14ac:dyDescent="0.25">
      <c r="A44" s="172"/>
      <c r="B44" s="172"/>
      <c r="C44" s="172"/>
      <c r="D44" s="173"/>
      <c r="E44" s="173"/>
      <c r="F44" s="173"/>
      <c r="G44" s="173"/>
      <c r="H44" s="173"/>
      <c r="I44" s="173"/>
      <c r="J44" s="170"/>
      <c r="K44" s="133"/>
      <c r="L44" s="133"/>
      <c r="M44" s="133"/>
      <c r="N44" s="133"/>
      <c r="O44" s="133"/>
      <c r="P44" s="133"/>
    </row>
    <row r="45" spans="1:16" s="141" customFormat="1" ht="15" customHeight="1" x14ac:dyDescent="0.25">
      <c r="A45" s="166"/>
      <c r="B45" s="166"/>
      <c r="C45" s="166"/>
      <c r="D45" s="173"/>
      <c r="E45" s="173"/>
      <c r="F45" s="173"/>
      <c r="G45" s="173"/>
      <c r="H45" s="173"/>
      <c r="I45" s="174"/>
      <c r="J45" s="175"/>
      <c r="K45" s="133"/>
    </row>
    <row r="46" spans="1:16" ht="15" customHeight="1" x14ac:dyDescent="0.25"/>
    <row r="47" spans="1:16" ht="15" customHeight="1" x14ac:dyDescent="0.25"/>
    <row r="48" spans="1:16" ht="15" customHeight="1" x14ac:dyDescent="0.25"/>
    <row r="49" spans="1:2" ht="12" customHeight="1" x14ac:dyDescent="0.25"/>
    <row r="50" spans="1:2" ht="12" customHeight="1" x14ac:dyDescent="0.25"/>
    <row r="51" spans="1:2" ht="12" customHeight="1" x14ac:dyDescent="0.25"/>
    <row r="52" spans="1:2" ht="15.75" customHeight="1" x14ac:dyDescent="0.25"/>
    <row r="55" spans="1:2" ht="15" hidden="1" customHeight="1" x14ac:dyDescent="0.25">
      <c r="A55" s="176" t="s">
        <v>127</v>
      </c>
      <c r="B55" s="176"/>
    </row>
    <row r="56" spans="1:2" ht="15" hidden="1" customHeight="1" x14ac:dyDescent="0.25">
      <c r="A56" s="176" t="s">
        <v>128</v>
      </c>
      <c r="B56" s="176"/>
    </row>
    <row r="57" spans="1:2" ht="15" hidden="1" customHeight="1" x14ac:dyDescent="0.25">
      <c r="A57" s="176" t="s">
        <v>129</v>
      </c>
      <c r="B57" s="176"/>
    </row>
    <row r="58" spans="1:2" ht="15" hidden="1" customHeight="1" x14ac:dyDescent="0.25">
      <c r="A58" s="176" t="s">
        <v>130</v>
      </c>
      <c r="B58" s="176"/>
    </row>
    <row r="59" spans="1:2" ht="15" hidden="1" customHeight="1" x14ac:dyDescent="0.25">
      <c r="A59" s="176" t="s">
        <v>131</v>
      </c>
      <c r="B59" s="176"/>
    </row>
  </sheetData>
  <mergeCells count="24">
    <mergeCell ref="A1:G1"/>
    <mergeCell ref="I1:I2"/>
    <mergeCell ref="K1:P1"/>
    <mergeCell ref="A2:H2"/>
    <mergeCell ref="K2:P2"/>
    <mergeCell ref="A3:I4"/>
    <mergeCell ref="K3:P3"/>
    <mergeCell ref="B5:H5"/>
    <mergeCell ref="K5:P5"/>
    <mergeCell ref="K6:P7"/>
    <mergeCell ref="M14:P14"/>
    <mergeCell ref="M15:P15"/>
    <mergeCell ref="M16:P16"/>
    <mergeCell ref="M17:P17"/>
    <mergeCell ref="M18:P18"/>
    <mergeCell ref="C33:I33"/>
    <mergeCell ref="C34:I34"/>
    <mergeCell ref="C35:I35"/>
    <mergeCell ref="C36:I36"/>
    <mergeCell ref="C28:I28"/>
    <mergeCell ref="C29:I29"/>
    <mergeCell ref="C30:I30"/>
    <mergeCell ref="C31:I31"/>
    <mergeCell ref="C32:I32"/>
  </mergeCells>
  <printOptions horizontalCentered="1"/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4BD97"/>
    <pageSetUpPr fitToPage="1"/>
  </sheetPr>
  <dimension ref="A1:K28"/>
  <sheetViews>
    <sheetView zoomScale="110" zoomScaleNormal="110" workbookViewId="0">
      <selection activeCell="P11" sqref="P11"/>
    </sheetView>
  </sheetViews>
  <sheetFormatPr defaultColWidth="9.109375" defaultRowHeight="15.6" x14ac:dyDescent="0.3"/>
  <cols>
    <col min="1" max="1" width="12" style="177" customWidth="1"/>
    <col min="2" max="2" width="58.44140625" style="177" customWidth="1"/>
    <col min="3" max="3" width="6.33203125" style="178" customWidth="1"/>
    <col min="4" max="4" width="5.6640625" style="179" customWidth="1"/>
    <col min="5" max="5" width="12.33203125" style="177" customWidth="1"/>
    <col min="6" max="6" width="11.33203125" style="177" customWidth="1"/>
    <col min="7" max="7" width="15.33203125" style="177" customWidth="1"/>
    <col min="8" max="8" width="9.6640625" style="177" customWidth="1"/>
    <col min="9" max="9" width="11" style="177" customWidth="1"/>
    <col min="10" max="10" width="10.44140625" style="177" customWidth="1"/>
    <col min="11" max="11" width="10.6640625" style="177" customWidth="1"/>
    <col min="12" max="16384" width="9.109375" style="177"/>
  </cols>
  <sheetData>
    <row r="1" spans="1:11" s="181" customFormat="1" ht="15" customHeight="1" x14ac:dyDescent="0.3">
      <c r="A1" s="180"/>
      <c r="B1" s="337" t="s">
        <v>132</v>
      </c>
      <c r="C1" s="337"/>
      <c r="D1" s="337"/>
      <c r="E1" s="337"/>
      <c r="F1" s="337"/>
      <c r="G1" s="337"/>
      <c r="H1" s="337"/>
      <c r="I1" s="337"/>
      <c r="J1" s="337"/>
      <c r="K1" s="337"/>
    </row>
    <row r="2" spans="1:11" ht="15" customHeight="1" x14ac:dyDescent="0.3">
      <c r="A2" s="182"/>
      <c r="B2" s="179"/>
      <c r="C2" s="183"/>
      <c r="D2" s="183"/>
      <c r="E2" s="183"/>
      <c r="F2" s="184"/>
      <c r="G2" s="185"/>
    </row>
    <row r="3" spans="1:11" ht="55.5" customHeight="1" x14ac:dyDescent="0.3">
      <c r="A3" s="338" t="s">
        <v>133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15" customHeight="1" x14ac:dyDescent="0.3">
      <c r="A4" s="339"/>
      <c r="B4" s="339"/>
      <c r="C4" s="339"/>
      <c r="D4" s="339"/>
      <c r="E4" s="339"/>
      <c r="F4" s="339"/>
      <c r="G4" s="339"/>
    </row>
    <row r="5" spans="1:11" ht="15" customHeight="1" x14ac:dyDescent="0.3">
      <c r="A5" s="340" t="s">
        <v>134</v>
      </c>
      <c r="B5" s="340"/>
      <c r="C5" s="340"/>
      <c r="D5" s="340"/>
      <c r="E5" s="340"/>
      <c r="F5" s="340"/>
      <c r="G5" s="340"/>
      <c r="H5" s="340"/>
      <c r="I5" s="340"/>
      <c r="J5" s="341" t="s">
        <v>135</v>
      </c>
      <c r="K5" s="341"/>
    </row>
    <row r="6" spans="1:11" ht="15" customHeight="1" x14ac:dyDescent="0.3">
      <c r="A6" s="333" t="s">
        <v>136</v>
      </c>
      <c r="B6" s="333"/>
      <c r="C6" s="333"/>
      <c r="D6" s="333"/>
      <c r="E6" s="333"/>
      <c r="F6" s="333"/>
      <c r="G6" s="333"/>
      <c r="H6" s="333"/>
      <c r="I6" s="333"/>
      <c r="J6" s="334" t="s">
        <v>137</v>
      </c>
      <c r="K6" s="334"/>
    </row>
    <row r="7" spans="1:11" ht="15" customHeight="1" x14ac:dyDescent="0.3">
      <c r="A7" s="327" t="s">
        <v>138</v>
      </c>
      <c r="B7" s="327"/>
      <c r="C7" s="327"/>
      <c r="D7" s="327"/>
      <c r="E7" s="327"/>
      <c r="F7" s="327"/>
      <c r="G7" s="327"/>
      <c r="H7" s="327"/>
      <c r="I7" s="327"/>
      <c r="J7" s="335">
        <v>1</v>
      </c>
      <c r="K7" s="335"/>
    </row>
    <row r="8" spans="1:11" ht="15" customHeight="1" x14ac:dyDescent="0.3">
      <c r="A8" s="336" t="s">
        <v>139</v>
      </c>
      <c r="B8" s="336"/>
      <c r="C8" s="336"/>
      <c r="D8" s="336"/>
      <c r="E8" s="336"/>
      <c r="F8" s="336"/>
      <c r="G8" s="336"/>
      <c r="H8" s="336"/>
      <c r="I8" s="336"/>
      <c r="J8" s="363"/>
      <c r="K8" s="363"/>
    </row>
    <row r="9" spans="1:11" ht="15" customHeight="1" x14ac:dyDescent="0.3">
      <c r="A9" s="186"/>
      <c r="B9" s="186"/>
      <c r="C9" s="186"/>
      <c r="D9" s="186"/>
      <c r="E9" s="186"/>
      <c r="F9" s="186"/>
      <c r="G9" s="186"/>
      <c r="H9" s="186"/>
      <c r="I9" s="186"/>
      <c r="J9" s="186"/>
      <c r="K9" s="186"/>
    </row>
    <row r="10" spans="1:11" ht="15" customHeight="1" x14ac:dyDescent="0.3">
      <c r="A10" s="331" t="s">
        <v>140</v>
      </c>
      <c r="B10" s="331"/>
      <c r="C10" s="331"/>
      <c r="D10" s="331"/>
      <c r="E10" s="330" t="s">
        <v>141</v>
      </c>
      <c r="F10" s="332" t="s">
        <v>142</v>
      </c>
      <c r="G10" s="332" t="s">
        <v>143</v>
      </c>
      <c r="H10" s="332" t="s">
        <v>144</v>
      </c>
      <c r="I10" s="330" t="s">
        <v>145</v>
      </c>
      <c r="J10" s="330"/>
      <c r="K10" s="330"/>
    </row>
    <row r="11" spans="1:11" ht="15" customHeight="1" x14ac:dyDescent="0.3">
      <c r="A11" s="331"/>
      <c r="B11" s="331"/>
      <c r="C11" s="331"/>
      <c r="D11" s="331"/>
      <c r="E11" s="330"/>
      <c r="F11" s="330"/>
      <c r="G11" s="330"/>
      <c r="H11" s="330"/>
      <c r="I11" s="187" t="s">
        <v>146</v>
      </c>
      <c r="J11" s="187" t="s">
        <v>147</v>
      </c>
      <c r="K11" s="188" t="s">
        <v>148</v>
      </c>
    </row>
    <row r="12" spans="1:11" ht="15" customHeight="1" x14ac:dyDescent="0.3">
      <c r="A12" s="327" t="s">
        <v>149</v>
      </c>
      <c r="B12" s="327"/>
      <c r="C12" s="327"/>
      <c r="D12" s="327"/>
      <c r="E12" s="189" t="s">
        <v>150</v>
      </c>
      <c r="F12" s="361"/>
      <c r="G12" s="361"/>
      <c r="H12" s="190" t="s">
        <v>151</v>
      </c>
      <c r="I12" s="191">
        <v>3.4299999999999997E-2</v>
      </c>
      <c r="J12" s="191">
        <v>4.9299999999999997E-2</v>
      </c>
      <c r="K12" s="192">
        <v>6.7100000000000007E-2</v>
      </c>
    </row>
    <row r="13" spans="1:11" ht="15" customHeight="1" x14ac:dyDescent="0.3">
      <c r="A13" s="327" t="s">
        <v>152</v>
      </c>
      <c r="B13" s="327"/>
      <c r="C13" s="327"/>
      <c r="D13" s="327"/>
      <c r="E13" s="189" t="s">
        <v>153</v>
      </c>
      <c r="F13" s="361"/>
      <c r="G13" s="361"/>
      <c r="H13" s="190" t="s">
        <v>151</v>
      </c>
      <c r="I13" s="191">
        <v>2.8E-3</v>
      </c>
      <c r="J13" s="191">
        <v>4.8999999999999998E-3</v>
      </c>
      <c r="K13" s="192">
        <v>7.4999999999999997E-3</v>
      </c>
    </row>
    <row r="14" spans="1:11" ht="15" customHeight="1" x14ac:dyDescent="0.3">
      <c r="A14" s="327" t="s">
        <v>154</v>
      </c>
      <c r="B14" s="327"/>
      <c r="C14" s="327"/>
      <c r="D14" s="327"/>
      <c r="E14" s="189" t="s">
        <v>155</v>
      </c>
      <c r="F14" s="361"/>
      <c r="G14" s="361"/>
      <c r="H14" s="190" t="s">
        <v>151</v>
      </c>
      <c r="I14" s="191">
        <v>0.01</v>
      </c>
      <c r="J14" s="191">
        <v>1.3899999999999999E-2</v>
      </c>
      <c r="K14" s="192">
        <v>1.7399999999999999E-2</v>
      </c>
    </row>
    <row r="15" spans="1:11" ht="15" customHeight="1" x14ac:dyDescent="0.3">
      <c r="A15" s="327" t="s">
        <v>156</v>
      </c>
      <c r="B15" s="327"/>
      <c r="C15" s="327"/>
      <c r="D15" s="327"/>
      <c r="E15" s="189" t="s">
        <v>157</v>
      </c>
      <c r="F15" s="361"/>
      <c r="G15" s="361"/>
      <c r="H15" s="190" t="s">
        <v>151</v>
      </c>
      <c r="I15" s="191">
        <v>9.4000000000000004E-3</v>
      </c>
      <c r="J15" s="191">
        <v>9.9000000000000008E-3</v>
      </c>
      <c r="K15" s="192">
        <v>1.17E-2</v>
      </c>
    </row>
    <row r="16" spans="1:11" ht="15" customHeight="1" x14ac:dyDescent="0.3">
      <c r="A16" s="327" t="s">
        <v>110</v>
      </c>
      <c r="B16" s="327"/>
      <c r="C16" s="327"/>
      <c r="D16" s="327"/>
      <c r="E16" s="189" t="s">
        <v>109</v>
      </c>
      <c r="F16" s="361"/>
      <c r="G16" s="361"/>
      <c r="H16" s="190" t="s">
        <v>151</v>
      </c>
      <c r="I16" s="191">
        <v>6.7400000000000002E-2</v>
      </c>
      <c r="J16" s="191">
        <v>8.0399999999999999E-2</v>
      </c>
      <c r="K16" s="192">
        <v>9.4E-2</v>
      </c>
    </row>
    <row r="17" spans="1:11" ht="15" customHeight="1" x14ac:dyDescent="0.3">
      <c r="A17" s="328" t="s">
        <v>158</v>
      </c>
      <c r="B17" s="328"/>
      <c r="C17" s="328"/>
      <c r="D17" s="328"/>
      <c r="E17" s="189" t="s">
        <v>159</v>
      </c>
      <c r="F17" s="361"/>
      <c r="G17" s="361"/>
      <c r="H17" s="190" t="s">
        <v>151</v>
      </c>
      <c r="I17" s="191">
        <v>3.6499999999999998E-2</v>
      </c>
      <c r="J17" s="191">
        <v>3.6499999999999998E-2</v>
      </c>
      <c r="K17" s="192">
        <v>3.6499999999999998E-2</v>
      </c>
    </row>
    <row r="18" spans="1:11" ht="15" customHeight="1" x14ac:dyDescent="0.3">
      <c r="A18" s="327" t="s">
        <v>160</v>
      </c>
      <c r="B18" s="327"/>
      <c r="C18" s="327"/>
      <c r="D18" s="327"/>
      <c r="E18" s="189" t="s">
        <v>115</v>
      </c>
      <c r="F18" s="362"/>
      <c r="G18" s="362"/>
      <c r="H18" s="190" t="s">
        <v>151</v>
      </c>
      <c r="I18" s="191">
        <v>0</v>
      </c>
      <c r="J18" s="191">
        <v>2.5000000000000001E-2</v>
      </c>
      <c r="K18" s="192">
        <v>0.05</v>
      </c>
    </row>
    <row r="19" spans="1:11" ht="15" customHeight="1" x14ac:dyDescent="0.3">
      <c r="A19" s="327" t="s">
        <v>161</v>
      </c>
      <c r="B19" s="327"/>
      <c r="C19" s="327"/>
      <c r="D19" s="327"/>
      <c r="E19" s="189" t="s">
        <v>162</v>
      </c>
      <c r="F19" s="362"/>
      <c r="G19" s="362"/>
      <c r="H19" s="190" t="str">
        <f>IF(AND(G19&gt;=I19, G19&lt;=K19), "OK", "Não OK")</f>
        <v>OK</v>
      </c>
      <c r="I19" s="193">
        <v>0</v>
      </c>
      <c r="J19" s="193">
        <v>2.7E-2</v>
      </c>
      <c r="K19" s="194">
        <v>2.7E-2</v>
      </c>
    </row>
    <row r="20" spans="1:11" ht="15" customHeight="1" x14ac:dyDescent="0.3">
      <c r="A20" s="329" t="s">
        <v>163</v>
      </c>
      <c r="B20" s="329"/>
      <c r="C20" s="329"/>
      <c r="D20" s="329"/>
      <c r="E20" s="195" t="s">
        <v>164</v>
      </c>
      <c r="F20" s="196">
        <f>ROUND((((1+F12+F13+F14)*(1+F15)*(1+F16)/(1-(F17+F18)))-1),4)</f>
        <v>0</v>
      </c>
      <c r="G20" s="196">
        <f>ROUND((((1+G12+G13+G14)*(1+G15)*(1+G16)/(1-(G17+G18)))-1),4)</f>
        <v>0</v>
      </c>
      <c r="H20" s="197" t="str">
        <f>IF(OR(AND(G20&gt;=I20, G20&lt;=K20)), "OK", "NÃO OK")</f>
        <v>NÃO OK</v>
      </c>
      <c r="I20" s="198">
        <v>0.20760000000000001</v>
      </c>
      <c r="J20" s="198">
        <v>0.24179999999999999</v>
      </c>
      <c r="K20" s="199">
        <v>0.26440000000000002</v>
      </c>
    </row>
    <row r="21" spans="1:11" ht="15" customHeight="1" x14ac:dyDescent="0.3">
      <c r="A21" s="320" t="s">
        <v>165</v>
      </c>
      <c r="B21" s="320"/>
      <c r="C21" s="320"/>
      <c r="D21" s="320"/>
      <c r="E21" s="200" t="s">
        <v>166</v>
      </c>
      <c r="F21" s="201">
        <f>ROUND((((1+F12+F13+F14)*(1+F15)*(1+F16)/(1-(F17+F18+F19)))-1),4)</f>
        <v>0</v>
      </c>
      <c r="G21" s="201">
        <f>ROUND((((1+G12+G13+G14)*(1+G15)*(1+G16)/(1-(G17+G18+G19)))-1),4)</f>
        <v>0</v>
      </c>
      <c r="H21" s="202" t="str">
        <f>H20</f>
        <v>NÃO OK</v>
      </c>
      <c r="I21" s="203"/>
      <c r="J21" s="204"/>
      <c r="K21" s="205"/>
    </row>
    <row r="22" spans="1:11" ht="15" customHeight="1" x14ac:dyDescent="0.3">
      <c r="A22" s="206"/>
      <c r="B22" s="206"/>
      <c r="C22" s="206"/>
      <c r="D22" s="206"/>
      <c r="E22" s="206"/>
      <c r="F22" s="206"/>
      <c r="G22" s="206"/>
      <c r="H22" s="206"/>
      <c r="I22" s="206"/>
      <c r="J22" s="207" t="s">
        <v>107</v>
      </c>
      <c r="K22" s="192">
        <f>SUM(J12:J15)</f>
        <v>7.8E-2</v>
      </c>
    </row>
    <row r="23" spans="1:11" ht="15" customHeight="1" x14ac:dyDescent="0.3">
      <c r="A23" s="206"/>
      <c r="B23" s="206"/>
      <c r="C23" s="206"/>
      <c r="D23" s="206"/>
      <c r="E23" s="206"/>
      <c r="F23" s="206"/>
      <c r="G23" s="206"/>
      <c r="H23" s="206"/>
      <c r="I23" s="206"/>
      <c r="J23" s="208"/>
      <c r="K23" s="209"/>
    </row>
    <row r="24" spans="1:11" ht="15" customHeight="1" x14ac:dyDescent="0.3">
      <c r="A24" s="321" t="s">
        <v>167</v>
      </c>
      <c r="B24" s="321"/>
      <c r="C24" s="321"/>
      <c r="D24" s="321"/>
      <c r="E24" s="321"/>
      <c r="F24" s="321"/>
      <c r="G24" s="321"/>
      <c r="H24" s="321"/>
      <c r="I24" s="321"/>
      <c r="J24" s="321"/>
      <c r="K24" s="321"/>
    </row>
    <row r="25" spans="1:11" ht="15" customHeight="1" x14ac:dyDescent="0.3">
      <c r="A25" s="210"/>
      <c r="B25" s="211"/>
      <c r="C25" s="211"/>
      <c r="D25" s="322"/>
      <c r="E25" s="323" t="str">
        <f>IF(J6="Sim","BDI.DES =","BDI.PAD =")</f>
        <v>BDI.DES =</v>
      </c>
      <c r="F25" s="324" t="s">
        <v>168</v>
      </c>
      <c r="G25" s="324"/>
      <c r="H25" s="325">
        <v>-1</v>
      </c>
      <c r="I25" s="325"/>
      <c r="J25" s="211"/>
      <c r="K25" s="212"/>
    </row>
    <row r="26" spans="1:11" ht="15" customHeight="1" x14ac:dyDescent="0.3">
      <c r="A26" s="213"/>
      <c r="B26" s="214"/>
      <c r="C26" s="214"/>
      <c r="D26" s="322"/>
      <c r="E26" s="322"/>
      <c r="F26" s="326" t="s">
        <v>169</v>
      </c>
      <c r="G26" s="326"/>
      <c r="H26" s="325"/>
      <c r="I26" s="325"/>
      <c r="J26" s="214"/>
      <c r="K26" s="215"/>
    </row>
    <row r="27" spans="1:11" ht="15" customHeight="1" x14ac:dyDescent="0.3"/>
    <row r="28" spans="1:11" ht="15" customHeight="1" x14ac:dyDescent="0.3"/>
  </sheetData>
  <mergeCells count="34">
    <mergeCell ref="B1:K1"/>
    <mergeCell ref="A3:K3"/>
    <mergeCell ref="A4:G4"/>
    <mergeCell ref="A5:I5"/>
    <mergeCell ref="J5:K5"/>
    <mergeCell ref="A6:I6"/>
    <mergeCell ref="J6:K6"/>
    <mergeCell ref="A7:I7"/>
    <mergeCell ref="J7:K7"/>
    <mergeCell ref="A8:I8"/>
    <mergeCell ref="J8:K8"/>
    <mergeCell ref="I10:K10"/>
    <mergeCell ref="A12:D12"/>
    <mergeCell ref="A13:D13"/>
    <mergeCell ref="A14:D14"/>
    <mergeCell ref="A15:D15"/>
    <mergeCell ref="A10:D11"/>
    <mergeCell ref="E10:E11"/>
    <mergeCell ref="F10:F11"/>
    <mergeCell ref="G10:G11"/>
    <mergeCell ref="H10:H11"/>
    <mergeCell ref="A16:D16"/>
    <mergeCell ref="A17:D17"/>
    <mergeCell ref="A18:D18"/>
    <mergeCell ref="A19:D19"/>
    <mergeCell ref="A20:D20"/>
    <mergeCell ref="A21:D21"/>
    <mergeCell ref="A24:K24"/>
    <mergeCell ref="D25:D26"/>
    <mergeCell ref="E25:E26"/>
    <mergeCell ref="F25:G25"/>
    <mergeCell ref="H25:H26"/>
    <mergeCell ref="I25:I26"/>
    <mergeCell ref="F26:G26"/>
  </mergeCells>
  <conditionalFormatting sqref="A20:D20">
    <cfRule type="expression" dxfId="6" priority="4">
      <formula>#REF!="Não"</formula>
    </cfRule>
  </conditionalFormatting>
  <conditionalFormatting sqref="A21:E21">
    <cfRule type="expression" dxfId="5" priority="6">
      <formula>#REF!="Não"</formula>
    </cfRule>
  </conditionalFormatting>
  <conditionalFormatting sqref="A7:K8">
    <cfRule type="expression" dxfId="4" priority="5">
      <formula>#REF!=#REF!</formula>
    </cfRule>
  </conditionalFormatting>
  <conditionalFormatting sqref="F20:G20">
    <cfRule type="expression" dxfId="3" priority="7">
      <formula>#REF!="Não"</formula>
    </cfRule>
  </conditionalFormatting>
  <conditionalFormatting sqref="F21:G21">
    <cfRule type="expression" dxfId="2" priority="8">
      <formula>#REF!="sim"</formula>
    </cfRule>
  </conditionalFormatting>
  <conditionalFormatting sqref="H12:H21">
    <cfRule type="cellIs" dxfId="1" priority="2" operator="equal">
      <formula>"NÃO OK"</formula>
    </cfRule>
    <cfRule type="cellIs" dxfId="0" priority="3" operator="equal">
      <formula>"OK"</formula>
    </cfRule>
  </conditionalFormatting>
  <dataValidations count="5">
    <dataValidation operator="greaterThanOrEqual" allowBlank="1" showInputMessage="1" showErrorMessage="1" errorTitle="Erro de valores" error="Digite um valor igual a 0% ou 2%." sqref="F19:G19" xr:uid="{00000000-0002-0000-0C00-000000000000}">
      <formula1>0</formula1>
      <formula2>0</formula2>
    </dataValidation>
    <dataValidation type="decimal" allowBlank="1" showInputMessage="1" showErrorMessage="1" errorTitle="Erro de valores" error="Digite um valor maior do que 0." sqref="F18:G18" xr:uid="{00000000-0002-0000-0C00-000001000000}">
      <formula1>0</formula1>
      <formula2>1</formula2>
    </dataValidation>
    <dataValidation type="decimal" allowBlank="1" showInputMessage="1" showErrorMessage="1" errorTitle="Valor não permitido" error="Digite um percentual entre 0% e 100%." promptTitle="Valores admissíveis:" prompt="Insira valores entre 0 e 100%." sqref="J7:K7" xr:uid="{00000000-0002-0000-0C00-000002000000}">
      <formula1>0</formula1>
      <formula2>1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J8:K8" xr:uid="{00000000-0002-0000-0C00-000003000000}">
      <formula1>0</formula1>
      <formula2>0</formula2>
    </dataValidation>
    <dataValidation type="decimal" allowBlank="1" showInputMessage="1" showErrorMessage="1" errorTitle="Erro de valores" error="Digite um valor entre 0% e 100%" sqref="F12:G17" xr:uid="{00000000-0002-0000-0C00-000004000000}">
      <formula1>0</formula1>
      <formula2>1</formula2>
    </dataValidation>
  </dataValidations>
  <printOptions horizont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R24"/>
  <sheetViews>
    <sheetView showGridLines="0" zoomScale="90" zoomScaleNormal="90" workbookViewId="0">
      <selection activeCell="F12" sqref="F12"/>
    </sheetView>
  </sheetViews>
  <sheetFormatPr defaultColWidth="9.109375" defaultRowHeight="13.8" x14ac:dyDescent="0.25"/>
  <cols>
    <col min="1" max="1" width="3.33203125" style="8" customWidth="1"/>
    <col min="2" max="2" width="8.109375" style="8" customWidth="1"/>
    <col min="3" max="3" width="11.5546875" style="8" customWidth="1"/>
    <col min="4" max="4" width="48.33203125" style="8" customWidth="1"/>
    <col min="5" max="5" width="30.88671875" style="8" customWidth="1"/>
    <col min="6" max="6" width="17.6640625" style="8" customWidth="1"/>
    <col min="7" max="7" width="9.109375" style="8"/>
    <col min="8" max="8" width="12.109375" style="216" customWidth="1"/>
    <col min="9" max="9" width="12.88671875" style="8" customWidth="1"/>
    <col min="10" max="10" width="9.109375" style="8"/>
    <col min="11" max="11" width="11.6640625" style="8" customWidth="1"/>
    <col min="12" max="255" width="9.109375" style="8"/>
    <col min="256" max="256" width="8.109375" style="8" customWidth="1"/>
    <col min="257" max="257" width="39.44140625" style="8" customWidth="1"/>
    <col min="258" max="258" width="30.88671875" style="8" customWidth="1"/>
    <col min="259" max="259" width="17.6640625" style="8" customWidth="1"/>
    <col min="260" max="260" width="9.109375" style="8"/>
    <col min="261" max="261" width="12.6640625" style="8" customWidth="1"/>
    <col min="262" max="511" width="9.109375" style="8"/>
    <col min="512" max="512" width="8.109375" style="8" customWidth="1"/>
    <col min="513" max="513" width="39.44140625" style="8" customWidth="1"/>
    <col min="514" max="514" width="30.88671875" style="8" customWidth="1"/>
    <col min="515" max="515" width="17.6640625" style="8" customWidth="1"/>
    <col min="516" max="516" width="9.109375" style="8"/>
    <col min="517" max="517" width="12.6640625" style="8" customWidth="1"/>
    <col min="518" max="767" width="9.109375" style="8"/>
    <col min="768" max="768" width="8.109375" style="8" customWidth="1"/>
    <col min="769" max="769" width="39.44140625" style="8" customWidth="1"/>
    <col min="770" max="770" width="30.88671875" style="8" customWidth="1"/>
    <col min="771" max="771" width="17.6640625" style="8" customWidth="1"/>
    <col min="772" max="772" width="9.109375" style="8"/>
    <col min="773" max="773" width="12.6640625" style="8" customWidth="1"/>
    <col min="774" max="1023" width="9.109375" style="8"/>
    <col min="1024" max="1024" width="8.109375" style="8" customWidth="1"/>
    <col min="1025" max="1025" width="39.44140625" style="8" customWidth="1"/>
    <col min="1026" max="1026" width="30.88671875" style="8" customWidth="1"/>
    <col min="1027" max="1027" width="17.6640625" style="8" customWidth="1"/>
    <col min="1028" max="1028" width="9.109375" style="8"/>
    <col min="1029" max="1029" width="12.6640625" style="8" customWidth="1"/>
    <col min="1030" max="1279" width="9.109375" style="8"/>
    <col min="1280" max="1280" width="8.109375" style="8" customWidth="1"/>
    <col min="1281" max="1281" width="39.44140625" style="8" customWidth="1"/>
    <col min="1282" max="1282" width="30.88671875" style="8" customWidth="1"/>
    <col min="1283" max="1283" width="17.6640625" style="8" customWidth="1"/>
    <col min="1284" max="1284" width="9.109375" style="8"/>
    <col min="1285" max="1285" width="12.6640625" style="8" customWidth="1"/>
    <col min="1286" max="1535" width="9.109375" style="8"/>
    <col min="1536" max="1536" width="8.109375" style="8" customWidth="1"/>
    <col min="1537" max="1537" width="39.44140625" style="8" customWidth="1"/>
    <col min="1538" max="1538" width="30.88671875" style="8" customWidth="1"/>
    <col min="1539" max="1539" width="17.6640625" style="8" customWidth="1"/>
    <col min="1540" max="1540" width="9.109375" style="8"/>
    <col min="1541" max="1541" width="12.6640625" style="8" customWidth="1"/>
    <col min="1542" max="1791" width="9.109375" style="8"/>
    <col min="1792" max="1792" width="8.109375" style="8" customWidth="1"/>
    <col min="1793" max="1793" width="39.44140625" style="8" customWidth="1"/>
    <col min="1794" max="1794" width="30.88671875" style="8" customWidth="1"/>
    <col min="1795" max="1795" width="17.6640625" style="8" customWidth="1"/>
    <col min="1796" max="1796" width="9.109375" style="8"/>
    <col min="1797" max="1797" width="12.6640625" style="8" customWidth="1"/>
    <col min="1798" max="2047" width="9.109375" style="8"/>
    <col min="2048" max="2048" width="8.109375" style="8" customWidth="1"/>
    <col min="2049" max="2049" width="39.44140625" style="8" customWidth="1"/>
    <col min="2050" max="2050" width="30.88671875" style="8" customWidth="1"/>
    <col min="2051" max="2051" width="17.6640625" style="8" customWidth="1"/>
    <col min="2052" max="2052" width="9.109375" style="8"/>
    <col min="2053" max="2053" width="12.6640625" style="8" customWidth="1"/>
    <col min="2054" max="2303" width="9.109375" style="8"/>
    <col min="2304" max="2304" width="8.109375" style="8" customWidth="1"/>
    <col min="2305" max="2305" width="39.44140625" style="8" customWidth="1"/>
    <col min="2306" max="2306" width="30.88671875" style="8" customWidth="1"/>
    <col min="2307" max="2307" width="17.6640625" style="8" customWidth="1"/>
    <col min="2308" max="2308" width="9.109375" style="8"/>
    <col min="2309" max="2309" width="12.6640625" style="8" customWidth="1"/>
    <col min="2310" max="2559" width="9.109375" style="8"/>
    <col min="2560" max="2560" width="8.109375" style="8" customWidth="1"/>
    <col min="2561" max="2561" width="39.44140625" style="8" customWidth="1"/>
    <col min="2562" max="2562" width="30.88671875" style="8" customWidth="1"/>
    <col min="2563" max="2563" width="17.6640625" style="8" customWidth="1"/>
    <col min="2564" max="2564" width="9.109375" style="8"/>
    <col min="2565" max="2565" width="12.6640625" style="8" customWidth="1"/>
    <col min="2566" max="2815" width="9.109375" style="8"/>
    <col min="2816" max="2816" width="8.109375" style="8" customWidth="1"/>
    <col min="2817" max="2817" width="39.44140625" style="8" customWidth="1"/>
    <col min="2818" max="2818" width="30.88671875" style="8" customWidth="1"/>
    <col min="2819" max="2819" width="17.6640625" style="8" customWidth="1"/>
    <col min="2820" max="2820" width="9.109375" style="8"/>
    <col min="2821" max="2821" width="12.6640625" style="8" customWidth="1"/>
    <col min="2822" max="3071" width="9.109375" style="8"/>
    <col min="3072" max="3072" width="8.109375" style="8" customWidth="1"/>
    <col min="3073" max="3073" width="39.44140625" style="8" customWidth="1"/>
    <col min="3074" max="3074" width="30.88671875" style="8" customWidth="1"/>
    <col min="3075" max="3075" width="17.6640625" style="8" customWidth="1"/>
    <col min="3076" max="3076" width="9.109375" style="8"/>
    <col min="3077" max="3077" width="12.6640625" style="8" customWidth="1"/>
    <col min="3078" max="3327" width="9.109375" style="8"/>
    <col min="3328" max="3328" width="8.109375" style="8" customWidth="1"/>
    <col min="3329" max="3329" width="39.44140625" style="8" customWidth="1"/>
    <col min="3330" max="3330" width="30.88671875" style="8" customWidth="1"/>
    <col min="3331" max="3331" width="17.6640625" style="8" customWidth="1"/>
    <col min="3332" max="3332" width="9.109375" style="8"/>
    <col min="3333" max="3333" width="12.6640625" style="8" customWidth="1"/>
    <col min="3334" max="3583" width="9.109375" style="8"/>
    <col min="3584" max="3584" width="8.109375" style="8" customWidth="1"/>
    <col min="3585" max="3585" width="39.44140625" style="8" customWidth="1"/>
    <col min="3586" max="3586" width="30.88671875" style="8" customWidth="1"/>
    <col min="3587" max="3587" width="17.6640625" style="8" customWidth="1"/>
    <col min="3588" max="3588" width="9.109375" style="8"/>
    <col min="3589" max="3589" width="12.6640625" style="8" customWidth="1"/>
    <col min="3590" max="3839" width="9.109375" style="8"/>
    <col min="3840" max="3840" width="8.109375" style="8" customWidth="1"/>
    <col min="3841" max="3841" width="39.44140625" style="8" customWidth="1"/>
    <col min="3842" max="3842" width="30.88671875" style="8" customWidth="1"/>
    <col min="3843" max="3843" width="17.6640625" style="8" customWidth="1"/>
    <col min="3844" max="3844" width="9.109375" style="8"/>
    <col min="3845" max="3845" width="12.6640625" style="8" customWidth="1"/>
    <col min="3846" max="4095" width="9.109375" style="8"/>
    <col min="4096" max="4096" width="8.109375" style="8" customWidth="1"/>
    <col min="4097" max="4097" width="39.44140625" style="8" customWidth="1"/>
    <col min="4098" max="4098" width="30.88671875" style="8" customWidth="1"/>
    <col min="4099" max="4099" width="17.6640625" style="8" customWidth="1"/>
    <col min="4100" max="4100" width="9.109375" style="8"/>
    <col min="4101" max="4101" width="12.6640625" style="8" customWidth="1"/>
    <col min="4102" max="4351" width="9.109375" style="8"/>
    <col min="4352" max="4352" width="8.109375" style="8" customWidth="1"/>
    <col min="4353" max="4353" width="39.44140625" style="8" customWidth="1"/>
    <col min="4354" max="4354" width="30.88671875" style="8" customWidth="1"/>
    <col min="4355" max="4355" width="17.6640625" style="8" customWidth="1"/>
    <col min="4356" max="4356" width="9.109375" style="8"/>
    <col min="4357" max="4357" width="12.6640625" style="8" customWidth="1"/>
    <col min="4358" max="4607" width="9.109375" style="8"/>
    <col min="4608" max="4608" width="8.109375" style="8" customWidth="1"/>
    <col min="4609" max="4609" width="39.44140625" style="8" customWidth="1"/>
    <col min="4610" max="4610" width="30.88671875" style="8" customWidth="1"/>
    <col min="4611" max="4611" width="17.6640625" style="8" customWidth="1"/>
    <col min="4612" max="4612" width="9.109375" style="8"/>
    <col min="4613" max="4613" width="12.6640625" style="8" customWidth="1"/>
    <col min="4614" max="4863" width="9.109375" style="8"/>
    <col min="4864" max="4864" width="8.109375" style="8" customWidth="1"/>
    <col min="4865" max="4865" width="39.44140625" style="8" customWidth="1"/>
    <col min="4866" max="4866" width="30.88671875" style="8" customWidth="1"/>
    <col min="4867" max="4867" width="17.6640625" style="8" customWidth="1"/>
    <col min="4868" max="4868" width="9.109375" style="8"/>
    <col min="4869" max="4869" width="12.6640625" style="8" customWidth="1"/>
    <col min="4870" max="5119" width="9.109375" style="8"/>
    <col min="5120" max="5120" width="8.109375" style="8" customWidth="1"/>
    <col min="5121" max="5121" width="39.44140625" style="8" customWidth="1"/>
    <col min="5122" max="5122" width="30.88671875" style="8" customWidth="1"/>
    <col min="5123" max="5123" width="17.6640625" style="8" customWidth="1"/>
    <col min="5124" max="5124" width="9.109375" style="8"/>
    <col min="5125" max="5125" width="12.6640625" style="8" customWidth="1"/>
    <col min="5126" max="5375" width="9.109375" style="8"/>
    <col min="5376" max="5376" width="8.109375" style="8" customWidth="1"/>
    <col min="5377" max="5377" width="39.44140625" style="8" customWidth="1"/>
    <col min="5378" max="5378" width="30.88671875" style="8" customWidth="1"/>
    <col min="5379" max="5379" width="17.6640625" style="8" customWidth="1"/>
    <col min="5380" max="5380" width="9.109375" style="8"/>
    <col min="5381" max="5381" width="12.6640625" style="8" customWidth="1"/>
    <col min="5382" max="5631" width="9.109375" style="8"/>
    <col min="5632" max="5632" width="8.109375" style="8" customWidth="1"/>
    <col min="5633" max="5633" width="39.44140625" style="8" customWidth="1"/>
    <col min="5634" max="5634" width="30.88671875" style="8" customWidth="1"/>
    <col min="5635" max="5635" width="17.6640625" style="8" customWidth="1"/>
    <col min="5636" max="5636" width="9.109375" style="8"/>
    <col min="5637" max="5637" width="12.6640625" style="8" customWidth="1"/>
    <col min="5638" max="5887" width="9.109375" style="8"/>
    <col min="5888" max="5888" width="8.109375" style="8" customWidth="1"/>
    <col min="5889" max="5889" width="39.44140625" style="8" customWidth="1"/>
    <col min="5890" max="5890" width="30.88671875" style="8" customWidth="1"/>
    <col min="5891" max="5891" width="17.6640625" style="8" customWidth="1"/>
    <col min="5892" max="5892" width="9.109375" style="8"/>
    <col min="5893" max="5893" width="12.6640625" style="8" customWidth="1"/>
    <col min="5894" max="6143" width="9.109375" style="8"/>
    <col min="6144" max="6144" width="8.109375" style="8" customWidth="1"/>
    <col min="6145" max="6145" width="39.44140625" style="8" customWidth="1"/>
    <col min="6146" max="6146" width="30.88671875" style="8" customWidth="1"/>
    <col min="6147" max="6147" width="17.6640625" style="8" customWidth="1"/>
    <col min="6148" max="6148" width="9.109375" style="8"/>
    <col min="6149" max="6149" width="12.6640625" style="8" customWidth="1"/>
    <col min="6150" max="6399" width="9.109375" style="8"/>
    <col min="6400" max="6400" width="8.109375" style="8" customWidth="1"/>
    <col min="6401" max="6401" width="39.44140625" style="8" customWidth="1"/>
    <col min="6402" max="6402" width="30.88671875" style="8" customWidth="1"/>
    <col min="6403" max="6403" width="17.6640625" style="8" customWidth="1"/>
    <col min="6404" max="6404" width="9.109375" style="8"/>
    <col min="6405" max="6405" width="12.6640625" style="8" customWidth="1"/>
    <col min="6406" max="6655" width="9.109375" style="8"/>
    <col min="6656" max="6656" width="8.109375" style="8" customWidth="1"/>
    <col min="6657" max="6657" width="39.44140625" style="8" customWidth="1"/>
    <col min="6658" max="6658" width="30.88671875" style="8" customWidth="1"/>
    <col min="6659" max="6659" width="17.6640625" style="8" customWidth="1"/>
    <col min="6660" max="6660" width="9.109375" style="8"/>
    <col min="6661" max="6661" width="12.6640625" style="8" customWidth="1"/>
    <col min="6662" max="6911" width="9.109375" style="8"/>
    <col min="6912" max="6912" width="8.109375" style="8" customWidth="1"/>
    <col min="6913" max="6913" width="39.44140625" style="8" customWidth="1"/>
    <col min="6914" max="6914" width="30.88671875" style="8" customWidth="1"/>
    <col min="6915" max="6915" width="17.6640625" style="8" customWidth="1"/>
    <col min="6916" max="6916" width="9.109375" style="8"/>
    <col min="6917" max="6917" width="12.6640625" style="8" customWidth="1"/>
    <col min="6918" max="7167" width="9.109375" style="8"/>
    <col min="7168" max="7168" width="8.109375" style="8" customWidth="1"/>
    <col min="7169" max="7169" width="39.44140625" style="8" customWidth="1"/>
    <col min="7170" max="7170" width="30.88671875" style="8" customWidth="1"/>
    <col min="7171" max="7171" width="17.6640625" style="8" customWidth="1"/>
    <col min="7172" max="7172" width="9.109375" style="8"/>
    <col min="7173" max="7173" width="12.6640625" style="8" customWidth="1"/>
    <col min="7174" max="7423" width="9.109375" style="8"/>
    <col min="7424" max="7424" width="8.109375" style="8" customWidth="1"/>
    <col min="7425" max="7425" width="39.44140625" style="8" customWidth="1"/>
    <col min="7426" max="7426" width="30.88671875" style="8" customWidth="1"/>
    <col min="7427" max="7427" width="17.6640625" style="8" customWidth="1"/>
    <col min="7428" max="7428" width="9.109375" style="8"/>
    <col min="7429" max="7429" width="12.6640625" style="8" customWidth="1"/>
    <col min="7430" max="7679" width="9.109375" style="8"/>
    <col min="7680" max="7680" width="8.109375" style="8" customWidth="1"/>
    <col min="7681" max="7681" width="39.44140625" style="8" customWidth="1"/>
    <col min="7682" max="7682" width="30.88671875" style="8" customWidth="1"/>
    <col min="7683" max="7683" width="17.6640625" style="8" customWidth="1"/>
    <col min="7684" max="7684" width="9.109375" style="8"/>
    <col min="7685" max="7685" width="12.6640625" style="8" customWidth="1"/>
    <col min="7686" max="7935" width="9.109375" style="8"/>
    <col min="7936" max="7936" width="8.109375" style="8" customWidth="1"/>
    <col min="7937" max="7937" width="39.44140625" style="8" customWidth="1"/>
    <col min="7938" max="7938" width="30.88671875" style="8" customWidth="1"/>
    <col min="7939" max="7939" width="17.6640625" style="8" customWidth="1"/>
    <col min="7940" max="7940" width="9.109375" style="8"/>
    <col min="7941" max="7941" width="12.6640625" style="8" customWidth="1"/>
    <col min="7942" max="8191" width="9.109375" style="8"/>
    <col min="8192" max="8192" width="8.109375" style="8" customWidth="1"/>
    <col min="8193" max="8193" width="39.44140625" style="8" customWidth="1"/>
    <col min="8194" max="8194" width="30.88671875" style="8" customWidth="1"/>
    <col min="8195" max="8195" width="17.6640625" style="8" customWidth="1"/>
    <col min="8196" max="8196" width="9.109375" style="8"/>
    <col min="8197" max="8197" width="12.6640625" style="8" customWidth="1"/>
    <col min="8198" max="8447" width="9.109375" style="8"/>
    <col min="8448" max="8448" width="8.109375" style="8" customWidth="1"/>
    <col min="8449" max="8449" width="39.44140625" style="8" customWidth="1"/>
    <col min="8450" max="8450" width="30.88671875" style="8" customWidth="1"/>
    <col min="8451" max="8451" width="17.6640625" style="8" customWidth="1"/>
    <col min="8452" max="8452" width="9.109375" style="8"/>
    <col min="8453" max="8453" width="12.6640625" style="8" customWidth="1"/>
    <col min="8454" max="8703" width="9.109375" style="8"/>
    <col min="8704" max="8704" width="8.109375" style="8" customWidth="1"/>
    <col min="8705" max="8705" width="39.44140625" style="8" customWidth="1"/>
    <col min="8706" max="8706" width="30.88671875" style="8" customWidth="1"/>
    <col min="8707" max="8707" width="17.6640625" style="8" customWidth="1"/>
    <col min="8708" max="8708" width="9.109375" style="8"/>
    <col min="8709" max="8709" width="12.6640625" style="8" customWidth="1"/>
    <col min="8710" max="8959" width="9.109375" style="8"/>
    <col min="8960" max="8960" width="8.109375" style="8" customWidth="1"/>
    <col min="8961" max="8961" width="39.44140625" style="8" customWidth="1"/>
    <col min="8962" max="8962" width="30.88671875" style="8" customWidth="1"/>
    <col min="8963" max="8963" width="17.6640625" style="8" customWidth="1"/>
    <col min="8964" max="8964" width="9.109375" style="8"/>
    <col min="8965" max="8965" width="12.6640625" style="8" customWidth="1"/>
    <col min="8966" max="9215" width="9.109375" style="8"/>
    <col min="9216" max="9216" width="8.109375" style="8" customWidth="1"/>
    <col min="9217" max="9217" width="39.44140625" style="8" customWidth="1"/>
    <col min="9218" max="9218" width="30.88671875" style="8" customWidth="1"/>
    <col min="9219" max="9219" width="17.6640625" style="8" customWidth="1"/>
    <col min="9220" max="9220" width="9.109375" style="8"/>
    <col min="9221" max="9221" width="12.6640625" style="8" customWidth="1"/>
    <col min="9222" max="9471" width="9.109375" style="8"/>
    <col min="9472" max="9472" width="8.109375" style="8" customWidth="1"/>
    <col min="9473" max="9473" width="39.44140625" style="8" customWidth="1"/>
    <col min="9474" max="9474" width="30.88671875" style="8" customWidth="1"/>
    <col min="9475" max="9475" width="17.6640625" style="8" customWidth="1"/>
    <col min="9476" max="9476" width="9.109375" style="8"/>
    <col min="9477" max="9477" width="12.6640625" style="8" customWidth="1"/>
    <col min="9478" max="9727" width="9.109375" style="8"/>
    <col min="9728" max="9728" width="8.109375" style="8" customWidth="1"/>
    <col min="9729" max="9729" width="39.44140625" style="8" customWidth="1"/>
    <col min="9730" max="9730" width="30.88671875" style="8" customWidth="1"/>
    <col min="9731" max="9731" width="17.6640625" style="8" customWidth="1"/>
    <col min="9732" max="9732" width="9.109375" style="8"/>
    <col min="9733" max="9733" width="12.6640625" style="8" customWidth="1"/>
    <col min="9734" max="9983" width="9.109375" style="8"/>
    <col min="9984" max="9984" width="8.109375" style="8" customWidth="1"/>
    <col min="9985" max="9985" width="39.44140625" style="8" customWidth="1"/>
    <col min="9986" max="9986" width="30.88671875" style="8" customWidth="1"/>
    <col min="9987" max="9987" width="17.6640625" style="8" customWidth="1"/>
    <col min="9988" max="9988" width="9.109375" style="8"/>
    <col min="9989" max="9989" width="12.6640625" style="8" customWidth="1"/>
    <col min="9990" max="10239" width="9.109375" style="8"/>
    <col min="10240" max="10240" width="8.109375" style="8" customWidth="1"/>
    <col min="10241" max="10241" width="39.44140625" style="8" customWidth="1"/>
    <col min="10242" max="10242" width="30.88671875" style="8" customWidth="1"/>
    <col min="10243" max="10243" width="17.6640625" style="8" customWidth="1"/>
    <col min="10244" max="10244" width="9.109375" style="8"/>
    <col min="10245" max="10245" width="12.6640625" style="8" customWidth="1"/>
    <col min="10246" max="10495" width="9.109375" style="8"/>
    <col min="10496" max="10496" width="8.109375" style="8" customWidth="1"/>
    <col min="10497" max="10497" width="39.44140625" style="8" customWidth="1"/>
    <col min="10498" max="10498" width="30.88671875" style="8" customWidth="1"/>
    <col min="10499" max="10499" width="17.6640625" style="8" customWidth="1"/>
    <col min="10500" max="10500" width="9.109375" style="8"/>
    <col min="10501" max="10501" width="12.6640625" style="8" customWidth="1"/>
    <col min="10502" max="10751" width="9.109375" style="8"/>
    <col min="10752" max="10752" width="8.109375" style="8" customWidth="1"/>
    <col min="10753" max="10753" width="39.44140625" style="8" customWidth="1"/>
    <col min="10754" max="10754" width="30.88671875" style="8" customWidth="1"/>
    <col min="10755" max="10755" width="17.6640625" style="8" customWidth="1"/>
    <col min="10756" max="10756" width="9.109375" style="8"/>
    <col min="10757" max="10757" width="12.6640625" style="8" customWidth="1"/>
    <col min="10758" max="11007" width="9.109375" style="8"/>
    <col min="11008" max="11008" width="8.109375" style="8" customWidth="1"/>
    <col min="11009" max="11009" width="39.44140625" style="8" customWidth="1"/>
    <col min="11010" max="11010" width="30.88671875" style="8" customWidth="1"/>
    <col min="11011" max="11011" width="17.6640625" style="8" customWidth="1"/>
    <col min="11012" max="11012" width="9.109375" style="8"/>
    <col min="11013" max="11013" width="12.6640625" style="8" customWidth="1"/>
    <col min="11014" max="11263" width="9.109375" style="8"/>
    <col min="11264" max="11264" width="8.109375" style="8" customWidth="1"/>
    <col min="11265" max="11265" width="39.44140625" style="8" customWidth="1"/>
    <col min="11266" max="11266" width="30.88671875" style="8" customWidth="1"/>
    <col min="11267" max="11267" width="17.6640625" style="8" customWidth="1"/>
    <col min="11268" max="11268" width="9.109375" style="8"/>
    <col min="11269" max="11269" width="12.6640625" style="8" customWidth="1"/>
    <col min="11270" max="11519" width="9.109375" style="8"/>
    <col min="11520" max="11520" width="8.109375" style="8" customWidth="1"/>
    <col min="11521" max="11521" width="39.44140625" style="8" customWidth="1"/>
    <col min="11522" max="11522" width="30.88671875" style="8" customWidth="1"/>
    <col min="11523" max="11523" width="17.6640625" style="8" customWidth="1"/>
    <col min="11524" max="11524" width="9.109375" style="8"/>
    <col min="11525" max="11525" width="12.6640625" style="8" customWidth="1"/>
    <col min="11526" max="11775" width="9.109375" style="8"/>
    <col min="11776" max="11776" width="8.109375" style="8" customWidth="1"/>
    <col min="11777" max="11777" width="39.44140625" style="8" customWidth="1"/>
    <col min="11778" max="11778" width="30.88671875" style="8" customWidth="1"/>
    <col min="11779" max="11779" width="17.6640625" style="8" customWidth="1"/>
    <col min="11780" max="11780" width="9.109375" style="8"/>
    <col min="11781" max="11781" width="12.6640625" style="8" customWidth="1"/>
    <col min="11782" max="12031" width="9.109375" style="8"/>
    <col min="12032" max="12032" width="8.109375" style="8" customWidth="1"/>
    <col min="12033" max="12033" width="39.44140625" style="8" customWidth="1"/>
    <col min="12034" max="12034" width="30.88671875" style="8" customWidth="1"/>
    <col min="12035" max="12035" width="17.6640625" style="8" customWidth="1"/>
    <col min="12036" max="12036" width="9.109375" style="8"/>
    <col min="12037" max="12037" width="12.6640625" style="8" customWidth="1"/>
    <col min="12038" max="12287" width="9.109375" style="8"/>
    <col min="12288" max="12288" width="8.109375" style="8" customWidth="1"/>
    <col min="12289" max="12289" width="39.44140625" style="8" customWidth="1"/>
    <col min="12290" max="12290" width="30.88671875" style="8" customWidth="1"/>
    <col min="12291" max="12291" width="17.6640625" style="8" customWidth="1"/>
    <col min="12292" max="12292" width="9.109375" style="8"/>
    <col min="12293" max="12293" width="12.6640625" style="8" customWidth="1"/>
    <col min="12294" max="12543" width="9.109375" style="8"/>
    <col min="12544" max="12544" width="8.109375" style="8" customWidth="1"/>
    <col min="12545" max="12545" width="39.44140625" style="8" customWidth="1"/>
    <col min="12546" max="12546" width="30.88671875" style="8" customWidth="1"/>
    <col min="12547" max="12547" width="17.6640625" style="8" customWidth="1"/>
    <col min="12548" max="12548" width="9.109375" style="8"/>
    <col min="12549" max="12549" width="12.6640625" style="8" customWidth="1"/>
    <col min="12550" max="12799" width="9.109375" style="8"/>
    <col min="12800" max="12800" width="8.109375" style="8" customWidth="1"/>
    <col min="12801" max="12801" width="39.44140625" style="8" customWidth="1"/>
    <col min="12802" max="12802" width="30.88671875" style="8" customWidth="1"/>
    <col min="12803" max="12803" width="17.6640625" style="8" customWidth="1"/>
    <col min="12804" max="12804" width="9.109375" style="8"/>
    <col min="12805" max="12805" width="12.6640625" style="8" customWidth="1"/>
    <col min="12806" max="13055" width="9.109375" style="8"/>
    <col min="13056" max="13056" width="8.109375" style="8" customWidth="1"/>
    <col min="13057" max="13057" width="39.44140625" style="8" customWidth="1"/>
    <col min="13058" max="13058" width="30.88671875" style="8" customWidth="1"/>
    <col min="13059" max="13059" width="17.6640625" style="8" customWidth="1"/>
    <col min="13060" max="13060" width="9.109375" style="8"/>
    <col min="13061" max="13061" width="12.6640625" style="8" customWidth="1"/>
    <col min="13062" max="13311" width="9.109375" style="8"/>
    <col min="13312" max="13312" width="8.109375" style="8" customWidth="1"/>
    <col min="13313" max="13313" width="39.44140625" style="8" customWidth="1"/>
    <col min="13314" max="13314" width="30.88671875" style="8" customWidth="1"/>
    <col min="13315" max="13315" width="17.6640625" style="8" customWidth="1"/>
    <col min="13316" max="13316" width="9.109375" style="8"/>
    <col min="13317" max="13317" width="12.6640625" style="8" customWidth="1"/>
    <col min="13318" max="13567" width="9.109375" style="8"/>
    <col min="13568" max="13568" width="8.109375" style="8" customWidth="1"/>
    <col min="13569" max="13569" width="39.44140625" style="8" customWidth="1"/>
    <col min="13570" max="13570" width="30.88671875" style="8" customWidth="1"/>
    <col min="13571" max="13571" width="17.6640625" style="8" customWidth="1"/>
    <col min="13572" max="13572" width="9.109375" style="8"/>
    <col min="13573" max="13573" width="12.6640625" style="8" customWidth="1"/>
    <col min="13574" max="13823" width="9.109375" style="8"/>
    <col min="13824" max="13824" width="8.109375" style="8" customWidth="1"/>
    <col min="13825" max="13825" width="39.44140625" style="8" customWidth="1"/>
    <col min="13826" max="13826" width="30.88671875" style="8" customWidth="1"/>
    <col min="13827" max="13827" width="17.6640625" style="8" customWidth="1"/>
    <col min="13828" max="13828" width="9.109375" style="8"/>
    <col min="13829" max="13829" width="12.6640625" style="8" customWidth="1"/>
    <col min="13830" max="14079" width="9.109375" style="8"/>
    <col min="14080" max="14080" width="8.109375" style="8" customWidth="1"/>
    <col min="14081" max="14081" width="39.44140625" style="8" customWidth="1"/>
    <col min="14082" max="14082" width="30.88671875" style="8" customWidth="1"/>
    <col min="14083" max="14083" width="17.6640625" style="8" customWidth="1"/>
    <col min="14084" max="14084" width="9.109375" style="8"/>
    <col min="14085" max="14085" width="12.6640625" style="8" customWidth="1"/>
    <col min="14086" max="14335" width="9.109375" style="8"/>
    <col min="14336" max="14336" width="8.109375" style="8" customWidth="1"/>
    <col min="14337" max="14337" width="39.44140625" style="8" customWidth="1"/>
    <col min="14338" max="14338" width="30.88671875" style="8" customWidth="1"/>
    <col min="14339" max="14339" width="17.6640625" style="8" customWidth="1"/>
    <col min="14340" max="14340" width="9.109375" style="8"/>
    <col min="14341" max="14341" width="12.6640625" style="8" customWidth="1"/>
    <col min="14342" max="14591" width="9.109375" style="8"/>
    <col min="14592" max="14592" width="8.109375" style="8" customWidth="1"/>
    <col min="14593" max="14593" width="39.44140625" style="8" customWidth="1"/>
    <col min="14594" max="14594" width="30.88671875" style="8" customWidth="1"/>
    <col min="14595" max="14595" width="17.6640625" style="8" customWidth="1"/>
    <col min="14596" max="14596" width="9.109375" style="8"/>
    <col min="14597" max="14597" width="12.6640625" style="8" customWidth="1"/>
    <col min="14598" max="14847" width="9.109375" style="8"/>
    <col min="14848" max="14848" width="8.109375" style="8" customWidth="1"/>
    <col min="14849" max="14849" width="39.44140625" style="8" customWidth="1"/>
    <col min="14850" max="14850" width="30.88671875" style="8" customWidth="1"/>
    <col min="14851" max="14851" width="17.6640625" style="8" customWidth="1"/>
    <col min="14852" max="14852" width="9.109375" style="8"/>
    <col min="14853" max="14853" width="12.6640625" style="8" customWidth="1"/>
    <col min="14854" max="15103" width="9.109375" style="8"/>
    <col min="15104" max="15104" width="8.109375" style="8" customWidth="1"/>
    <col min="15105" max="15105" width="39.44140625" style="8" customWidth="1"/>
    <col min="15106" max="15106" width="30.88671875" style="8" customWidth="1"/>
    <col min="15107" max="15107" width="17.6640625" style="8" customWidth="1"/>
    <col min="15108" max="15108" width="9.109375" style="8"/>
    <col min="15109" max="15109" width="12.6640625" style="8" customWidth="1"/>
    <col min="15110" max="15359" width="9.109375" style="8"/>
    <col min="15360" max="15360" width="8.109375" style="8" customWidth="1"/>
    <col min="15361" max="15361" width="39.44140625" style="8" customWidth="1"/>
    <col min="15362" max="15362" width="30.88671875" style="8" customWidth="1"/>
    <col min="15363" max="15363" width="17.6640625" style="8" customWidth="1"/>
    <col min="15364" max="15364" width="9.109375" style="8"/>
    <col min="15365" max="15365" width="12.6640625" style="8" customWidth="1"/>
    <col min="15366" max="15615" width="9.109375" style="8"/>
    <col min="15616" max="15616" width="8.109375" style="8" customWidth="1"/>
    <col min="15617" max="15617" width="39.44140625" style="8" customWidth="1"/>
    <col min="15618" max="15618" width="30.88671875" style="8" customWidth="1"/>
    <col min="15619" max="15619" width="17.6640625" style="8" customWidth="1"/>
    <col min="15620" max="15620" width="9.109375" style="8"/>
    <col min="15621" max="15621" width="12.6640625" style="8" customWidth="1"/>
    <col min="15622" max="15871" width="9.109375" style="8"/>
    <col min="15872" max="15872" width="8.109375" style="8" customWidth="1"/>
    <col min="15873" max="15873" width="39.44140625" style="8" customWidth="1"/>
    <col min="15874" max="15874" width="30.88671875" style="8" customWidth="1"/>
    <col min="15875" max="15875" width="17.6640625" style="8" customWidth="1"/>
    <col min="15876" max="15876" width="9.109375" style="8"/>
    <col min="15877" max="15877" width="12.6640625" style="8" customWidth="1"/>
    <col min="15878" max="16127" width="9.109375" style="8"/>
    <col min="16128" max="16128" width="8.109375" style="8" customWidth="1"/>
    <col min="16129" max="16129" width="39.44140625" style="8" customWidth="1"/>
    <col min="16130" max="16130" width="30.88671875" style="8" customWidth="1"/>
    <col min="16131" max="16131" width="17.6640625" style="8" customWidth="1"/>
    <col min="16132" max="16132" width="9.109375" style="8"/>
    <col min="16133" max="16133" width="12.6640625" style="8" customWidth="1"/>
    <col min="16134" max="16384" width="9.109375" style="8"/>
  </cols>
  <sheetData>
    <row r="1" spans="1:18" ht="12" customHeight="1" x14ac:dyDescent="0.25"/>
    <row r="2" spans="1:18" ht="73.5" customHeight="1" x14ac:dyDescent="0.25">
      <c r="B2" s="288"/>
      <c r="C2" s="288"/>
      <c r="D2" s="344" t="e">
        <f>#REF!</f>
        <v>#REF!</v>
      </c>
      <c r="E2" s="344"/>
      <c r="F2" s="344"/>
    </row>
    <row r="3" spans="1:18" ht="16.5" customHeight="1" x14ac:dyDescent="0.25">
      <c r="B3" s="217"/>
      <c r="C3" s="217"/>
      <c r="D3" s="5"/>
      <c r="E3" s="5"/>
      <c r="F3" s="5"/>
      <c r="I3" s="71"/>
    </row>
    <row r="4" spans="1:18" ht="19.5" customHeight="1" x14ac:dyDescent="0.25">
      <c r="A4" s="218"/>
      <c r="B4" s="345" t="s">
        <v>170</v>
      </c>
      <c r="C4" s="345"/>
      <c r="D4" s="345"/>
      <c r="E4" s="345"/>
      <c r="F4" s="345"/>
      <c r="I4" s="71"/>
    </row>
    <row r="5" spans="1:18" ht="16.5" customHeight="1" x14ac:dyDescent="0.25">
      <c r="A5" s="218"/>
      <c r="B5" s="219"/>
      <c r="C5" s="219"/>
      <c r="E5" s="220"/>
      <c r="F5" s="218"/>
      <c r="I5" s="342"/>
      <c r="J5" s="342"/>
      <c r="K5" s="342"/>
      <c r="L5" s="342"/>
      <c r="M5" s="342"/>
      <c r="N5" s="342"/>
      <c r="O5" s="342"/>
      <c r="P5" s="342"/>
      <c r="Q5" s="342"/>
      <c r="R5" s="342"/>
    </row>
    <row r="6" spans="1:18" ht="19.5" customHeight="1" x14ac:dyDescent="0.25">
      <c r="A6" s="218"/>
      <c r="B6" s="346" t="s">
        <v>171</v>
      </c>
      <c r="C6" s="347" t="s">
        <v>199</v>
      </c>
      <c r="D6" s="347" t="s">
        <v>172</v>
      </c>
      <c r="E6" s="346" t="s">
        <v>200</v>
      </c>
      <c r="F6" s="346"/>
      <c r="I6" s="71"/>
    </row>
    <row r="7" spans="1:18" ht="19.5" customHeight="1" x14ac:dyDescent="0.25">
      <c r="A7" s="218"/>
      <c r="B7" s="346"/>
      <c r="C7" s="347"/>
      <c r="D7" s="347"/>
      <c r="E7" s="231" t="s">
        <v>201</v>
      </c>
      <c r="F7" s="231" t="s">
        <v>202</v>
      </c>
      <c r="I7" s="71"/>
    </row>
    <row r="8" spans="1:18" ht="19.5" customHeight="1" x14ac:dyDescent="0.25">
      <c r="A8" s="218"/>
      <c r="B8" s="346"/>
      <c r="C8" s="347"/>
      <c r="D8" s="347"/>
      <c r="E8" s="4" t="s">
        <v>173</v>
      </c>
      <c r="F8" s="4" t="s">
        <v>173</v>
      </c>
      <c r="H8" s="232"/>
      <c r="I8" s="71"/>
    </row>
    <row r="9" spans="1:18" ht="19.5" customHeight="1" x14ac:dyDescent="0.25">
      <c r="A9" s="218"/>
      <c r="B9" s="233">
        <v>1</v>
      </c>
      <c r="C9" s="234" t="s">
        <v>203</v>
      </c>
      <c r="D9" s="234"/>
      <c r="E9" s="235"/>
      <c r="F9" s="236"/>
    </row>
    <row r="10" spans="1:18" ht="19.5" hidden="1" customHeight="1" x14ac:dyDescent="0.25">
      <c r="B10" s="229"/>
      <c r="C10" s="229" t="s">
        <v>204</v>
      </c>
      <c r="D10" s="72" t="s">
        <v>205</v>
      </c>
      <c r="E10" s="45">
        <v>95.91</v>
      </c>
      <c r="F10" s="45">
        <f t="shared" ref="F10:F17" si="0">E10*$F$19</f>
        <v>242.65229999999997</v>
      </c>
    </row>
    <row r="11" spans="1:18" ht="19.5" hidden="1" customHeight="1" x14ac:dyDescent="0.25">
      <c r="B11" s="229"/>
      <c r="C11" s="65" t="s">
        <v>206</v>
      </c>
      <c r="D11" s="72" t="s">
        <v>207</v>
      </c>
      <c r="E11" s="45">
        <v>67.13</v>
      </c>
      <c r="F11" s="45">
        <f t="shared" si="0"/>
        <v>169.83889999999997</v>
      </c>
    </row>
    <row r="12" spans="1:18" ht="18.75" customHeight="1" x14ac:dyDescent="0.25">
      <c r="B12" s="223"/>
      <c r="C12" s="224" t="s">
        <v>208</v>
      </c>
      <c r="D12" s="222" t="s">
        <v>209</v>
      </c>
      <c r="E12" s="225" t="e">
        <f>ROUND(H12/#REF!,2)</f>
        <v>#REF!</v>
      </c>
      <c r="F12" s="225" t="e">
        <f t="shared" si="0"/>
        <v>#REF!</v>
      </c>
      <c r="G12" s="237" t="s">
        <v>208</v>
      </c>
      <c r="H12" s="238">
        <v>8433.4500000000007</v>
      </c>
      <c r="I12" s="239" t="s">
        <v>209</v>
      </c>
    </row>
    <row r="13" spans="1:18" ht="18.75" customHeight="1" x14ac:dyDescent="0.25">
      <c r="B13" s="223"/>
      <c r="C13" s="224" t="s">
        <v>210</v>
      </c>
      <c r="D13" s="222" t="s">
        <v>211</v>
      </c>
      <c r="E13" s="225" t="e">
        <f>ROUND(H13/#REF!,2)</f>
        <v>#REF!</v>
      </c>
      <c r="F13" s="225" t="e">
        <f t="shared" si="0"/>
        <v>#REF!</v>
      </c>
      <c r="G13" s="237" t="s">
        <v>210</v>
      </c>
      <c r="H13" s="238">
        <v>4466.51</v>
      </c>
      <c r="I13" s="239" t="s">
        <v>212</v>
      </c>
    </row>
    <row r="14" spans="1:18" s="226" customFormat="1" ht="18.75" customHeight="1" x14ac:dyDescent="0.25">
      <c r="B14" s="240"/>
      <c r="C14" s="224" t="s">
        <v>210</v>
      </c>
      <c r="D14" s="227" t="s">
        <v>213</v>
      </c>
      <c r="E14" s="225" t="e">
        <f>ROUND(H13/#REF!,2)</f>
        <v>#REF!</v>
      </c>
      <c r="F14" s="228" t="e">
        <f t="shared" si="0"/>
        <v>#REF!</v>
      </c>
      <c r="G14" s="237" t="s">
        <v>214</v>
      </c>
      <c r="H14" s="238">
        <v>3256.9</v>
      </c>
      <c r="I14" s="239" t="s">
        <v>215</v>
      </c>
      <c r="J14" s="239"/>
    </row>
    <row r="15" spans="1:18" s="226" customFormat="1" ht="18.75" customHeight="1" x14ac:dyDescent="0.25">
      <c r="B15" s="240"/>
      <c r="C15" s="224" t="s">
        <v>208</v>
      </c>
      <c r="D15" s="227" t="s">
        <v>216</v>
      </c>
      <c r="E15" s="225" t="e">
        <f>ROUND(H13/#REF!,2)</f>
        <v>#REF!</v>
      </c>
      <c r="F15" s="228" t="e">
        <f t="shared" si="0"/>
        <v>#REF!</v>
      </c>
      <c r="G15" s="237" t="s">
        <v>217</v>
      </c>
      <c r="H15" s="238">
        <v>5710.73</v>
      </c>
      <c r="I15" s="239" t="s">
        <v>218</v>
      </c>
      <c r="J15" s="239"/>
    </row>
    <row r="16" spans="1:18" ht="18.75" customHeight="1" x14ac:dyDescent="0.25">
      <c r="B16" s="221"/>
      <c r="C16" s="221" t="s">
        <v>214</v>
      </c>
      <c r="D16" s="222" t="s">
        <v>219</v>
      </c>
      <c r="E16" s="225" t="e">
        <f>ROUND(H14/#REF!,2)</f>
        <v>#REF!</v>
      </c>
      <c r="F16" s="228" t="e">
        <f t="shared" si="0"/>
        <v>#REF!</v>
      </c>
    </row>
    <row r="17" spans="2:9" ht="18.75" customHeight="1" x14ac:dyDescent="0.25">
      <c r="B17" s="229"/>
      <c r="C17" s="224" t="str">
        <f>G15</f>
        <v>P8008</v>
      </c>
      <c r="D17" s="222" t="s">
        <v>220</v>
      </c>
      <c r="E17" s="225" t="e">
        <f>ROUND(H15/#REF!,2)</f>
        <v>#REF!</v>
      </c>
      <c r="F17" s="225" t="e">
        <f t="shared" si="0"/>
        <v>#REF!</v>
      </c>
    </row>
    <row r="18" spans="2:9" ht="5.25" customHeight="1" x14ac:dyDescent="0.25">
      <c r="B18" s="229"/>
      <c r="C18" s="229"/>
      <c r="D18" s="2"/>
      <c r="E18" s="45"/>
      <c r="F18" s="45"/>
    </row>
    <row r="19" spans="2:9" ht="19.5" customHeight="1" x14ac:dyDescent="0.25">
      <c r="B19" s="343" t="s">
        <v>221</v>
      </c>
      <c r="C19" s="343"/>
      <c r="D19" s="343"/>
      <c r="E19" s="343"/>
      <c r="F19" s="241">
        <v>2.5299999999999998</v>
      </c>
    </row>
    <row r="20" spans="2:9" ht="5.25" customHeight="1" x14ac:dyDescent="0.25">
      <c r="B20" s="229"/>
      <c r="C20" s="229"/>
      <c r="D20" s="2"/>
      <c r="E20" s="45"/>
      <c r="F20" s="45"/>
    </row>
    <row r="21" spans="2:9" ht="14.25" customHeight="1" x14ac:dyDescent="0.25">
      <c r="G21" s="237"/>
      <c r="H21" s="238"/>
      <c r="I21" s="239"/>
    </row>
    <row r="22" spans="2:9" ht="14.25" customHeight="1" x14ac:dyDescent="0.25">
      <c r="G22" s="237"/>
      <c r="H22" s="238"/>
      <c r="I22" s="239"/>
    </row>
    <row r="23" spans="2:9" ht="14.25" customHeight="1" x14ac:dyDescent="0.25">
      <c r="G23" s="237"/>
      <c r="H23" s="238"/>
      <c r="I23" s="239"/>
    </row>
    <row r="24" spans="2:9" ht="14.25" customHeight="1" x14ac:dyDescent="0.25">
      <c r="G24" s="237"/>
      <c r="H24" s="238"/>
      <c r="I24" s="239"/>
    </row>
  </sheetData>
  <mergeCells count="9">
    <mergeCell ref="B19:E19"/>
    <mergeCell ref="B2:C2"/>
    <mergeCell ref="D2:F2"/>
    <mergeCell ref="B4:F4"/>
    <mergeCell ref="I5:R5"/>
    <mergeCell ref="B6:B8"/>
    <mergeCell ref="C6:C8"/>
    <mergeCell ref="D6:D8"/>
    <mergeCell ref="E6:F6"/>
  </mergeCells>
  <printOptions horizontalCentered="1"/>
  <pageMargins left="0.70833333333333304" right="0.70833333333333304" top="0.74791666666666701" bottom="0.74791666666666701" header="0.511811023622047" footer="0.511811023622047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33"/>
  <sheetViews>
    <sheetView topLeftCell="A5" zoomScale="90" zoomScaleNormal="90" workbookViewId="0">
      <selection activeCell="N13" sqref="N13"/>
    </sheetView>
  </sheetViews>
  <sheetFormatPr defaultColWidth="9.109375" defaultRowHeight="13.8" x14ac:dyDescent="0.25"/>
  <cols>
    <col min="1" max="1" width="3.33203125" style="8" customWidth="1"/>
    <col min="2" max="2" width="8.44140625" style="8" customWidth="1"/>
    <col min="3" max="3" width="44.33203125" style="8" customWidth="1"/>
    <col min="4" max="4" width="10.44140625" style="8" customWidth="1"/>
    <col min="5" max="5" width="11.33203125" style="8" customWidth="1"/>
    <col min="6" max="6" width="12.5546875" style="8" customWidth="1"/>
    <col min="7" max="7" width="8.88671875" style="8" customWidth="1"/>
    <col min="8" max="8" width="12.33203125" style="8" customWidth="1"/>
    <col min="9" max="9" width="13.88671875" style="8" customWidth="1"/>
    <col min="10" max="10" width="13.33203125" style="8" customWidth="1"/>
    <col min="11" max="11" width="12.33203125" style="8" customWidth="1"/>
    <col min="12" max="14" width="12.6640625" style="8" customWidth="1"/>
    <col min="15" max="16384" width="9.109375" style="8"/>
  </cols>
  <sheetData>
    <row r="1" spans="1:16" ht="12" customHeight="1" x14ac:dyDescent="0.25">
      <c r="A1" s="352"/>
      <c r="B1" s="352"/>
      <c r="C1" s="352"/>
      <c r="D1" s="352"/>
      <c r="E1" s="352"/>
      <c r="F1" s="352"/>
      <c r="G1" s="352"/>
      <c r="H1" s="352"/>
      <c r="I1" s="352"/>
      <c r="J1" s="352"/>
      <c r="K1" s="352"/>
    </row>
    <row r="2" spans="1:16" ht="45" customHeight="1" x14ac:dyDescent="0.25">
      <c r="A2" s="352"/>
      <c r="B2" s="353" t="e">
        <f>#REF!</f>
        <v>#REF!</v>
      </c>
      <c r="C2" s="353"/>
      <c r="D2" s="353"/>
      <c r="E2" s="353"/>
      <c r="F2" s="353"/>
      <c r="G2" s="353"/>
      <c r="H2" s="353"/>
      <c r="I2" s="353"/>
      <c r="J2" s="354"/>
      <c r="K2" s="354"/>
    </row>
    <row r="3" spans="1:16" ht="24.75" customHeight="1" x14ac:dyDescent="0.25">
      <c r="A3" s="352"/>
      <c r="B3" s="355" t="s">
        <v>47</v>
      </c>
      <c r="C3" s="355"/>
      <c r="D3" s="355"/>
      <c r="E3" s="355"/>
      <c r="F3" s="355"/>
      <c r="G3" s="355"/>
      <c r="H3" s="355"/>
      <c r="I3" s="355"/>
      <c r="J3" s="354"/>
      <c r="K3" s="354"/>
    </row>
    <row r="4" spans="1:16" ht="9" customHeight="1" x14ac:dyDescent="0.25">
      <c r="A4" s="352"/>
      <c r="B4" s="356"/>
      <c r="C4" s="356"/>
      <c r="D4" s="356"/>
      <c r="E4" s="356"/>
      <c r="F4" s="356"/>
      <c r="G4" s="356"/>
      <c r="H4" s="356"/>
      <c r="I4" s="356"/>
      <c r="J4" s="354"/>
      <c r="K4" s="354"/>
    </row>
    <row r="5" spans="1:16" ht="15" customHeight="1" x14ac:dyDescent="0.25">
      <c r="A5" s="352"/>
      <c r="B5" s="275" t="s">
        <v>2</v>
      </c>
      <c r="C5" s="276" t="s">
        <v>3</v>
      </c>
      <c r="D5" s="277" t="s">
        <v>4</v>
      </c>
      <c r="E5" s="277" t="s">
        <v>5</v>
      </c>
      <c r="F5" s="278" t="s">
        <v>6</v>
      </c>
      <c r="G5" s="279" t="s">
        <v>7</v>
      </c>
      <c r="H5" s="279" t="s">
        <v>8</v>
      </c>
      <c r="I5" s="280" t="s">
        <v>9</v>
      </c>
      <c r="J5" s="281" t="s">
        <v>225</v>
      </c>
      <c r="K5" s="282" t="s">
        <v>11</v>
      </c>
    </row>
    <row r="6" spans="1:16" ht="38.25" customHeight="1" x14ac:dyDescent="0.25">
      <c r="A6" s="352"/>
      <c r="B6" s="275"/>
      <c r="C6" s="276"/>
      <c r="D6" s="277"/>
      <c r="E6" s="277"/>
      <c r="F6" s="278"/>
      <c r="G6" s="279"/>
      <c r="H6" s="279"/>
      <c r="I6" s="279"/>
      <c r="J6" s="281"/>
      <c r="K6" s="282"/>
    </row>
    <row r="7" spans="1:16" ht="19.5" customHeight="1" x14ac:dyDescent="0.25">
      <c r="A7" s="352"/>
      <c r="B7" s="242" t="s">
        <v>226</v>
      </c>
      <c r="C7" s="243"/>
      <c r="D7" s="243"/>
      <c r="E7" s="243"/>
      <c r="F7" s="243"/>
      <c r="G7" s="243"/>
      <c r="H7" s="243"/>
      <c r="I7" s="243"/>
      <c r="J7" s="243"/>
      <c r="K7" s="244"/>
    </row>
    <row r="8" spans="1:16" ht="19.5" customHeight="1" x14ac:dyDescent="0.25">
      <c r="A8" s="352"/>
      <c r="B8" s="12"/>
      <c r="C8" s="13" t="s">
        <v>227</v>
      </c>
      <c r="D8" s="13"/>
      <c r="E8" s="13"/>
      <c r="F8" s="14"/>
      <c r="G8" s="14"/>
      <c r="H8" s="14"/>
      <c r="I8" s="15"/>
      <c r="J8" s="16" t="e">
        <f>ROUND(J9+J10++J11+J12+J13,2)</f>
        <v>#REF!</v>
      </c>
      <c r="K8" s="17" t="e">
        <f>J8/J17</f>
        <v>#REF!</v>
      </c>
    </row>
    <row r="9" spans="1:16" ht="19.5" customHeight="1" x14ac:dyDescent="0.25">
      <c r="A9" s="352"/>
      <c r="B9" s="18" t="s">
        <v>13</v>
      </c>
      <c r="C9" s="19" t="e">
        <f>#REF!</f>
        <v>#REF!</v>
      </c>
      <c r="D9" s="20" t="s">
        <v>14</v>
      </c>
      <c r="E9" s="20" t="e">
        <f>#REF!</f>
        <v>#REF!</v>
      </c>
      <c r="F9" s="21" t="e">
        <f>#REF!</f>
        <v>#REF!</v>
      </c>
      <c r="G9" s="21" t="s">
        <v>15</v>
      </c>
      <c r="H9" s="22" t="e">
        <f>#REF!</f>
        <v>#REF!</v>
      </c>
      <c r="I9" s="23" t="e">
        <f>ROUND(H9*F9,2)</f>
        <v>#REF!</v>
      </c>
      <c r="J9" s="23" t="e">
        <f>ROUND(I9*#REF!,2)</f>
        <v>#REF!</v>
      </c>
      <c r="K9" s="24" t="e">
        <f>J9/$J$17</f>
        <v>#REF!</v>
      </c>
    </row>
    <row r="10" spans="1:16" ht="19.5" customHeight="1" x14ac:dyDescent="0.25">
      <c r="A10" s="352"/>
      <c r="B10" s="25" t="s">
        <v>16</v>
      </c>
      <c r="C10" s="19" t="e">
        <f>#REF!</f>
        <v>#REF!</v>
      </c>
      <c r="D10" s="51" t="s">
        <v>14</v>
      </c>
      <c r="E10" s="20" t="e">
        <f>#REF!</f>
        <v>#REF!</v>
      </c>
      <c r="F10" s="21" t="e">
        <f>#REF!</f>
        <v>#REF!</v>
      </c>
      <c r="G10" s="26" t="s">
        <v>15</v>
      </c>
      <c r="H10" s="27" t="e">
        <f>#REF!</f>
        <v>#REF!</v>
      </c>
      <c r="I10" s="23" t="e">
        <f>ROUND(H10*F10,2)</f>
        <v>#REF!</v>
      </c>
      <c r="J10" s="23" t="e">
        <f>ROUND(I10*#REF!,2)</f>
        <v>#REF!</v>
      </c>
      <c r="K10" s="28" t="e">
        <f>J10/$J$17</f>
        <v>#REF!</v>
      </c>
    </row>
    <row r="11" spans="1:16" ht="19.5" customHeight="1" x14ac:dyDescent="0.25">
      <c r="A11" s="352"/>
      <c r="B11" s="25" t="s">
        <v>17</v>
      </c>
      <c r="C11" s="19" t="e">
        <f>#REF!</f>
        <v>#REF!</v>
      </c>
      <c r="D11" s="51" t="s">
        <v>14</v>
      </c>
      <c r="E11" s="20" t="e">
        <f>#REF!</f>
        <v>#REF!</v>
      </c>
      <c r="F11" s="21" t="e">
        <f>#REF!</f>
        <v>#REF!</v>
      </c>
      <c r="G11" s="26" t="s">
        <v>15</v>
      </c>
      <c r="H11" s="27" t="e">
        <f>#REF!</f>
        <v>#REF!</v>
      </c>
      <c r="I11" s="23" t="e">
        <f>(H11*F11)</f>
        <v>#REF!</v>
      </c>
      <c r="J11" s="23" t="e">
        <f>ROUND(I11*#REF!,2)</f>
        <v>#REF!</v>
      </c>
      <c r="K11" s="28" t="e">
        <f>J11/$J$17</f>
        <v>#REF!</v>
      </c>
    </row>
    <row r="12" spans="1:16" ht="19.5" customHeight="1" x14ac:dyDescent="0.25">
      <c r="A12" s="352"/>
      <c r="B12" s="54" t="s">
        <v>177</v>
      </c>
      <c r="C12" s="19" t="e">
        <f>#REF!</f>
        <v>#REF!</v>
      </c>
      <c r="D12" s="55" t="s">
        <v>14</v>
      </c>
      <c r="E12" s="20" t="e">
        <f>#REF!</f>
        <v>#REF!</v>
      </c>
      <c r="F12" s="21" t="e">
        <f>#REF!</f>
        <v>#REF!</v>
      </c>
      <c r="G12" s="56" t="s">
        <v>15</v>
      </c>
      <c r="H12" s="57" t="e">
        <f>#REF!</f>
        <v>#REF!</v>
      </c>
      <c r="I12" s="23" t="e">
        <f>ROUND(H12*F12,2)</f>
        <v>#REF!</v>
      </c>
      <c r="J12" s="23" t="e">
        <f>ROUND(I12*#REF!,2)</f>
        <v>#REF!</v>
      </c>
      <c r="K12" s="58" t="e">
        <f>J12/$J$17</f>
        <v>#REF!</v>
      </c>
    </row>
    <row r="13" spans="1:16" ht="19.5" customHeight="1" x14ac:dyDescent="0.25">
      <c r="A13" s="352"/>
      <c r="B13" s="230" t="s">
        <v>178</v>
      </c>
      <c r="C13" s="19" t="e">
        <f>#REF!</f>
        <v>#REF!</v>
      </c>
      <c r="D13" s="9" t="s">
        <v>14</v>
      </c>
      <c r="E13" s="20" t="e">
        <f>#REF!</f>
        <v>#REF!</v>
      </c>
      <c r="F13" s="21" t="e">
        <f>#REF!</f>
        <v>#REF!</v>
      </c>
      <c r="G13" s="45" t="s">
        <v>15</v>
      </c>
      <c r="H13" s="53" t="e">
        <f>#REF!</f>
        <v>#REF!</v>
      </c>
      <c r="I13" s="23" t="e">
        <f>ROUND(H13*F13,2)</f>
        <v>#REF!</v>
      </c>
      <c r="J13" s="23" t="e">
        <f>ROUND(I13*#REF!,2)</f>
        <v>#REF!</v>
      </c>
      <c r="K13" s="59" t="e">
        <f>J13/$J$17</f>
        <v>#REF!</v>
      </c>
      <c r="L13" s="2"/>
      <c r="M13" s="44"/>
      <c r="N13" s="45"/>
      <c r="O13" s="46"/>
      <c r="P13" s="47"/>
    </row>
    <row r="14" spans="1:16" ht="19.5" customHeight="1" x14ac:dyDescent="0.25">
      <c r="A14" s="352"/>
      <c r="B14" s="12"/>
      <c r="C14" s="38" t="s">
        <v>228</v>
      </c>
      <c r="D14" s="38"/>
      <c r="E14" s="38"/>
      <c r="F14" s="39"/>
      <c r="G14" s="39"/>
      <c r="H14" s="40"/>
      <c r="I14" s="40"/>
      <c r="J14" s="41" t="e">
        <f>J15</f>
        <v>#REF!</v>
      </c>
      <c r="K14" s="42" t="e">
        <f>J14/J17</f>
        <v>#REF!</v>
      </c>
      <c r="L14" s="2"/>
      <c r="M14" s="44"/>
      <c r="N14" s="45"/>
      <c r="O14" s="46"/>
      <c r="P14" s="47"/>
    </row>
    <row r="15" spans="1:16" ht="19.5" customHeight="1" x14ac:dyDescent="0.25">
      <c r="A15" s="352"/>
      <c r="B15" s="48" t="s">
        <v>198</v>
      </c>
      <c r="C15" s="49" t="e">
        <f>#REF!</f>
        <v>#REF!</v>
      </c>
      <c r="D15" s="20" t="s">
        <v>14</v>
      </c>
      <c r="E15" s="20" t="e">
        <f>#REF!</f>
        <v>#REF!</v>
      </c>
      <c r="F15" s="21" t="e">
        <f>#REF!</f>
        <v>#REF!</v>
      </c>
      <c r="G15" s="21" t="s">
        <v>15</v>
      </c>
      <c r="H15" s="53" t="e">
        <f>#REF!</f>
        <v>#REF!</v>
      </c>
      <c r="I15" s="21" t="e">
        <f>ROUND(F15*H15,2)</f>
        <v>#REF!</v>
      </c>
      <c r="J15" s="21" t="e">
        <f>ROUND(I15*#REF!,2)</f>
        <v>#REF!</v>
      </c>
      <c r="K15" s="24" t="e">
        <f>J15/$J$17</f>
        <v>#REF!</v>
      </c>
      <c r="L15" s="2"/>
      <c r="M15" s="44"/>
      <c r="N15" s="45"/>
      <c r="O15" s="46"/>
      <c r="P15" s="47"/>
    </row>
    <row r="16" spans="1:16" ht="7.5" customHeight="1" x14ac:dyDescent="0.25">
      <c r="A16" s="352"/>
      <c r="B16" s="270"/>
      <c r="C16" s="270"/>
      <c r="D16" s="270"/>
      <c r="E16" s="270"/>
      <c r="F16" s="270"/>
      <c r="G16" s="270"/>
      <c r="H16" s="270"/>
      <c r="I16" s="270"/>
      <c r="J16" s="270"/>
      <c r="K16" s="270"/>
    </row>
    <row r="17" spans="1:11" ht="21" customHeight="1" x14ac:dyDescent="0.25">
      <c r="A17" s="352"/>
      <c r="B17" s="30"/>
      <c r="C17" s="31" t="s">
        <v>229</v>
      </c>
      <c r="D17" s="32"/>
      <c r="E17" s="32"/>
      <c r="F17" s="33"/>
      <c r="G17" s="33"/>
      <c r="H17" s="34"/>
      <c r="I17" s="245" t="s">
        <v>19</v>
      </c>
      <c r="J17" s="246" t="e">
        <f>J8+J14</f>
        <v>#REF!</v>
      </c>
      <c r="K17" s="247" t="e">
        <f>K8+K14</f>
        <v>#REF!</v>
      </c>
    </row>
    <row r="18" spans="1:11" ht="62.25" customHeight="1" x14ac:dyDescent="0.25">
      <c r="A18" s="352"/>
      <c r="B18" s="350" t="s">
        <v>230</v>
      </c>
      <c r="C18" s="350"/>
      <c r="D18" s="350"/>
      <c r="E18" s="350"/>
      <c r="F18" s="350"/>
      <c r="G18" s="350"/>
      <c r="H18" s="350"/>
      <c r="I18" s="248"/>
      <c r="J18" s="248"/>
      <c r="K18" s="249"/>
    </row>
    <row r="19" spans="1:11" ht="14.25" customHeight="1" x14ac:dyDescent="0.25">
      <c r="A19" s="352"/>
      <c r="B19" s="250" t="s">
        <v>2</v>
      </c>
      <c r="C19" s="351" t="s">
        <v>101</v>
      </c>
      <c r="D19" s="351"/>
      <c r="E19" s="351"/>
      <c r="F19" s="351"/>
      <c r="G19" s="351"/>
      <c r="H19" s="250" t="s">
        <v>102</v>
      </c>
      <c r="I19" s="251"/>
      <c r="J19" s="251"/>
      <c r="K19" s="252"/>
    </row>
    <row r="20" spans="1:11" ht="14.25" customHeight="1" x14ac:dyDescent="0.25">
      <c r="A20" s="352"/>
      <c r="B20" s="253" t="s">
        <v>103</v>
      </c>
      <c r="C20" s="348" t="s">
        <v>104</v>
      </c>
      <c r="D20" s="348"/>
      <c r="E20" s="348"/>
      <c r="F20" s="348"/>
      <c r="G20" s="348"/>
      <c r="H20" s="254">
        <v>0.81789999999999996</v>
      </c>
      <c r="I20" s="255"/>
      <c r="J20" s="255"/>
      <c r="K20" s="256"/>
    </row>
    <row r="21" spans="1:11" ht="14.25" customHeight="1" x14ac:dyDescent="0.25">
      <c r="A21" s="352"/>
      <c r="B21" s="253" t="s">
        <v>105</v>
      </c>
      <c r="C21" s="348" t="s">
        <v>106</v>
      </c>
      <c r="D21" s="348"/>
      <c r="E21" s="348"/>
      <c r="F21" s="348"/>
      <c r="G21" s="348"/>
      <c r="H21" s="254">
        <v>0.2</v>
      </c>
      <c r="I21" s="257"/>
      <c r="J21" s="257"/>
      <c r="K21" s="218"/>
    </row>
    <row r="22" spans="1:11" ht="14.25" customHeight="1" x14ac:dyDescent="0.25">
      <c r="A22" s="352"/>
      <c r="B22" s="253" t="s">
        <v>107</v>
      </c>
      <c r="C22" s="348" t="s">
        <v>108</v>
      </c>
      <c r="D22" s="348"/>
      <c r="E22" s="348"/>
      <c r="F22" s="348"/>
      <c r="G22" s="348"/>
      <c r="H22" s="254">
        <v>0.1729</v>
      </c>
      <c r="I22" s="255"/>
      <c r="J22" s="255"/>
      <c r="K22" s="256"/>
    </row>
    <row r="23" spans="1:11" ht="14.25" customHeight="1" x14ac:dyDescent="0.25">
      <c r="A23" s="352"/>
      <c r="B23" s="253" t="s">
        <v>109</v>
      </c>
      <c r="C23" s="348" t="s">
        <v>110</v>
      </c>
      <c r="D23" s="348"/>
      <c r="E23" s="348"/>
      <c r="F23" s="348"/>
      <c r="G23" s="348"/>
      <c r="H23" s="254">
        <v>8.7599999999999997E-2</v>
      </c>
      <c r="I23" s="258"/>
      <c r="J23" s="258"/>
      <c r="K23" s="259"/>
    </row>
    <row r="24" spans="1:11" ht="14.25" customHeight="1" x14ac:dyDescent="0.25">
      <c r="A24" s="352"/>
      <c r="B24" s="253" t="s">
        <v>111</v>
      </c>
      <c r="C24" s="348" t="s">
        <v>112</v>
      </c>
      <c r="D24" s="348"/>
      <c r="E24" s="348"/>
      <c r="F24" s="348"/>
      <c r="G24" s="348"/>
      <c r="H24" s="254">
        <v>0.16619999999999999</v>
      </c>
      <c r="I24" s="255"/>
      <c r="J24" s="255"/>
      <c r="K24" s="256"/>
    </row>
    <row r="25" spans="1:11" ht="14.25" customHeight="1" x14ac:dyDescent="0.25">
      <c r="A25" s="352"/>
      <c r="B25" s="253" t="s">
        <v>113</v>
      </c>
      <c r="C25" s="348"/>
      <c r="D25" s="348"/>
      <c r="E25" s="348"/>
      <c r="F25" s="348"/>
      <c r="G25" s="348"/>
      <c r="H25" s="254">
        <v>1.6500000000000001E-2</v>
      </c>
      <c r="I25" s="258"/>
      <c r="J25" s="258"/>
      <c r="K25" s="259"/>
    </row>
    <row r="26" spans="1:11" ht="14.25" customHeight="1" x14ac:dyDescent="0.25">
      <c r="A26" s="352"/>
      <c r="B26" s="253" t="s">
        <v>114</v>
      </c>
      <c r="C26" s="348"/>
      <c r="D26" s="348"/>
      <c r="E26" s="348"/>
      <c r="F26" s="348"/>
      <c r="G26" s="348"/>
      <c r="H26" s="254">
        <v>7.5999999999999998E-2</v>
      </c>
      <c r="I26" s="255"/>
      <c r="J26" s="255"/>
      <c r="K26" s="256"/>
    </row>
    <row r="27" spans="1:11" ht="14.25" customHeight="1" x14ac:dyDescent="0.25">
      <c r="A27" s="352"/>
      <c r="B27" s="253" t="s">
        <v>115</v>
      </c>
      <c r="C27" s="348"/>
      <c r="D27" s="348"/>
      <c r="E27" s="348"/>
      <c r="F27" s="348"/>
      <c r="G27" s="348"/>
      <c r="H27" s="254">
        <v>0.05</v>
      </c>
      <c r="I27" s="257"/>
      <c r="J27" s="257"/>
      <c r="K27" s="218"/>
    </row>
    <row r="28" spans="1:11" ht="4.5" customHeight="1" x14ac:dyDescent="0.25">
      <c r="A28" s="352"/>
      <c r="C28" s="260"/>
      <c r="D28" s="261"/>
      <c r="E28" s="261"/>
      <c r="F28" s="261"/>
      <c r="G28" s="261"/>
      <c r="I28" s="255"/>
      <c r="J28" s="255"/>
      <c r="K28" s="256"/>
    </row>
    <row r="29" spans="1:11" ht="14.25" customHeight="1" x14ac:dyDescent="0.25">
      <c r="A29" s="352"/>
      <c r="B29" s="262" t="s">
        <v>116</v>
      </c>
      <c r="C29" s="263" t="s">
        <v>117</v>
      </c>
      <c r="D29" s="264" t="s">
        <v>118</v>
      </c>
      <c r="E29" s="264"/>
      <c r="F29" s="264"/>
      <c r="G29" s="264"/>
      <c r="H29" s="265">
        <v>2.52</v>
      </c>
      <c r="I29" s="257"/>
      <c r="J29" s="257"/>
      <c r="K29" s="218"/>
    </row>
    <row r="30" spans="1:11" ht="14.25" customHeight="1" x14ac:dyDescent="0.25">
      <c r="A30" s="352"/>
      <c r="B30" s="266" t="s">
        <v>119</v>
      </c>
      <c r="C30" s="263" t="s">
        <v>120</v>
      </c>
      <c r="D30" s="264" t="s">
        <v>121</v>
      </c>
      <c r="E30" s="264"/>
      <c r="F30" s="264"/>
      <c r="G30" s="264"/>
      <c r="H30" s="265">
        <v>1.74</v>
      </c>
      <c r="I30" s="255"/>
      <c r="J30" s="255"/>
      <c r="K30" s="256"/>
    </row>
    <row r="31" spans="1:11" ht="14.25" customHeight="1" x14ac:dyDescent="0.25">
      <c r="A31" s="352"/>
      <c r="B31" s="266" t="s">
        <v>122</v>
      </c>
      <c r="C31" s="267" t="s">
        <v>123</v>
      </c>
      <c r="D31" s="264" t="s">
        <v>124</v>
      </c>
      <c r="E31" s="264"/>
      <c r="F31" s="264"/>
      <c r="G31" s="264"/>
      <c r="H31" s="265">
        <v>1.27</v>
      </c>
      <c r="I31" s="255"/>
      <c r="J31" s="255"/>
      <c r="K31" s="256"/>
    </row>
    <row r="32" spans="1:11" ht="14.25" customHeight="1" x14ac:dyDescent="0.25">
      <c r="A32" s="352"/>
      <c r="B32" s="266" t="s">
        <v>125</v>
      </c>
      <c r="C32" s="263" t="s">
        <v>126</v>
      </c>
      <c r="D32" s="264" t="s">
        <v>124</v>
      </c>
      <c r="E32" s="264"/>
      <c r="F32" s="264"/>
      <c r="G32" s="264"/>
      <c r="H32" s="264">
        <v>1.27</v>
      </c>
      <c r="I32" s="258"/>
      <c r="J32" s="258"/>
      <c r="K32" s="259"/>
    </row>
    <row r="33" spans="1:10" ht="14.25" customHeight="1" x14ac:dyDescent="0.25">
      <c r="A33" s="352"/>
      <c r="B33" s="268"/>
      <c r="C33" s="269"/>
      <c r="D33" s="349"/>
      <c r="E33" s="349"/>
      <c r="F33" s="349"/>
      <c r="G33" s="349"/>
      <c r="H33" s="268"/>
      <c r="I33" s="251"/>
      <c r="J33" s="257"/>
    </row>
  </sheetData>
  <mergeCells count="28">
    <mergeCell ref="A1:A33"/>
    <mergeCell ref="B1:K1"/>
    <mergeCell ref="B2:I2"/>
    <mergeCell ref="J2:K4"/>
    <mergeCell ref="B3:I3"/>
    <mergeCell ref="B4:I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B16:K16"/>
    <mergeCell ref="B18:H18"/>
    <mergeCell ref="C19:G19"/>
    <mergeCell ref="C20:G20"/>
    <mergeCell ref="C21:G21"/>
    <mergeCell ref="C27:G27"/>
    <mergeCell ref="D33:G33"/>
    <mergeCell ref="C22:G22"/>
    <mergeCell ref="C23:G23"/>
    <mergeCell ref="C24:G24"/>
    <mergeCell ref="C25:G25"/>
    <mergeCell ref="C26:G26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7</vt:i4>
      </vt:variant>
    </vt:vector>
  </HeadingPairs>
  <TitlesOfParts>
    <vt:vector size="21" baseType="lpstr">
      <vt:lpstr>Capa</vt:lpstr>
      <vt:lpstr>Produto 1</vt:lpstr>
      <vt:lpstr>Produto 2</vt:lpstr>
      <vt:lpstr>Produto 3</vt:lpstr>
      <vt:lpstr>Produto 4</vt:lpstr>
      <vt:lpstr>Produto 5</vt:lpstr>
      <vt:lpstr>Produto 6</vt:lpstr>
      <vt:lpstr>Consolidada</vt:lpstr>
      <vt:lpstr>Custo por Produto</vt:lpstr>
      <vt:lpstr>Cronograma</vt:lpstr>
      <vt:lpstr>Fator K</vt:lpstr>
      <vt:lpstr>BDI</vt:lpstr>
      <vt:lpstr>Custos</vt:lpstr>
      <vt:lpstr>Consolidada TR</vt:lpstr>
      <vt:lpstr>BDI!Area_de_impressao</vt:lpstr>
      <vt:lpstr>Capa!Area_de_impressao</vt:lpstr>
      <vt:lpstr>Cronograma!Area_de_impressao</vt:lpstr>
      <vt:lpstr>'Custo por Produto'!Area_de_impressao</vt:lpstr>
      <vt:lpstr>Custos!Area_de_impressao</vt:lpstr>
      <vt:lpstr>'Fator K'!Area_de_impressao</vt:lpstr>
      <vt:lpstr>'Fator K'!Titulos_de_impressao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Cardoso Pereira</dc:creator>
  <cp:keywords/>
  <dc:description/>
  <cp:lastModifiedBy>Alex Cardoso Pereira</cp:lastModifiedBy>
  <cp:revision>0</cp:revision>
  <dcterms:created xsi:type="dcterms:W3CDTF">2006-09-16T00:00:00Z</dcterms:created>
  <dcterms:modified xsi:type="dcterms:W3CDTF">2026-10-01T18:44:48Z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0x01010005799BDAD769F748804590E1C77D3665</vt:lpwstr>
  </property>
  <property fmtid="{D5CDD505-2E9C-101B-9397-08002B2CF9AE}" pid="3" name="MediaServiceImageTags">
    <vt:lpwstr/>
  </property>
</Properties>
</file>