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evap2-my.sharepoint.com/personal/caio_oliveira_agedoce_org_br/Documents/Área de Trabalho/Planilhas pra publicação/"/>
    </mc:Choice>
  </mc:AlternateContent>
  <xr:revisionPtr revIDLastSave="1927" documentId="8_{6A091326-867B-4D90-877F-78C6C966DDEA}" xr6:coauthVersionLast="47" xr6:coauthVersionMax="47" xr10:uidLastSave="{88150977-FDC8-4559-A22C-99D5A5942390}"/>
  <bookViews>
    <workbookView xWindow="28680" yWindow="-120" windowWidth="29040" windowHeight="15720" tabRatio="944" activeTab="16" xr2:uid="{00000000-000D-0000-FFFF-FFFF00000000}"/>
  </bookViews>
  <sheets>
    <sheet name="Capa" sheetId="40" r:id="rId1"/>
    <sheet name="Orç_20-30" sheetId="28" state="hidden" r:id="rId2"/>
    <sheet name="Crono_20-30" sheetId="34" state="hidden" r:id="rId3"/>
    <sheet name="DNIT04.23" sheetId="162" state="hidden" r:id="rId4"/>
    <sheet name="K" sheetId="115" r:id="rId5"/>
    <sheet name="P1" sheetId="138" r:id="rId6"/>
    <sheet name="P2" sheetId="147" r:id="rId7"/>
    <sheet name="P3" sheetId="146" r:id="rId8"/>
    <sheet name="P4" sheetId="149" r:id="rId9"/>
    <sheet name="P5" sheetId="150" r:id="rId10"/>
    <sheet name="P6" sheetId="151" r:id="rId11"/>
    <sheet name="P7a" sheetId="153" r:id="rId12"/>
    <sheet name="P7b" sheetId="161" r:id="rId13"/>
    <sheet name="P8" sheetId="152" r:id="rId14"/>
    <sheet name="Produto Consolidado" sheetId="145" r:id="rId15"/>
    <sheet name="CPP" sheetId="125" r:id="rId16"/>
    <sheet name="Cronograma" sheetId="159" r:id="rId17"/>
  </sheets>
  <definedNames>
    <definedName name="_xlnm.Print_Area" localSheetId="0">Capa!$A$1:$J$55</definedName>
    <definedName name="_xlnm.Print_Area" localSheetId="15">CPP!$A$1:$E$17</definedName>
    <definedName name="_xlnm.Print_Area" localSheetId="2">'Crono_20-30'!$A$2:$H$30</definedName>
    <definedName name="_xlnm.Print_Area" localSheetId="16">Cronograma!$A$1:$X$29</definedName>
    <definedName name="_xlnm.Print_Area" localSheetId="4">K!$A$1:$G$26</definedName>
    <definedName name="_xlnm.Print_Area" localSheetId="1">'Orç_20-30'!$A$1:$G$82</definedName>
    <definedName name="_xlnm.Print_Area" localSheetId="5">'P1'!$A$1:$K$62</definedName>
    <definedName name="_xlnm.Print_Area" localSheetId="6">'P2'!$A$1:$K$62</definedName>
    <definedName name="_xlnm.Print_Area" localSheetId="7">'P3'!$A$1:$K$63</definedName>
    <definedName name="_xlnm.Print_Area" localSheetId="8">'P4'!$A$1:$K$63</definedName>
    <definedName name="_xlnm.Print_Area" localSheetId="9">'P5'!$A$1:$K$63</definedName>
    <definedName name="_xlnm.Print_Area" localSheetId="10">'P6'!$A$1:$K$63</definedName>
    <definedName name="_xlnm.Print_Area" localSheetId="11">P7a!$A$1:$K$63</definedName>
    <definedName name="_xlnm.Print_Area" localSheetId="13">'P8'!$A$1:$K$63</definedName>
    <definedName name="_xlnm.Print_Area" localSheetId="14">'Produto Consolidado'!$A$6:$K$53</definedName>
    <definedName name="_xlnm.Print_Titles" localSheetId="5">'P1'!$1:$4</definedName>
    <definedName name="_xlnm.Print_Titles" localSheetId="6">'P2'!$1:$4</definedName>
    <definedName name="_xlnm.Print_Titles" localSheetId="7">'P3'!$1:$4</definedName>
    <definedName name="_xlnm.Print_Titles" localSheetId="8">'P4'!$1:$4</definedName>
    <definedName name="_xlnm.Print_Titles" localSheetId="9">'P5'!$1:$4</definedName>
    <definedName name="_xlnm.Print_Titles" localSheetId="10">'P6'!$1:$4</definedName>
    <definedName name="_xlnm.Print_Titles" localSheetId="11">P7a!$1:$4</definedName>
    <definedName name="_xlnm.Print_Titles" localSheetId="13">'P8'!$1:$4</definedName>
    <definedName name="_xlnm.Print_Titles" localSheetId="14">'Produto Consolidado'!$1:$4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53" l="1"/>
  <c r="D1" i="151"/>
  <c r="A1" i="115"/>
  <c r="F5" i="159"/>
  <c r="E3" i="125"/>
  <c r="K2" i="145"/>
  <c r="K2" i="152"/>
  <c r="K2" i="161"/>
  <c r="K2" i="153"/>
  <c r="K2" i="151"/>
  <c r="K2" i="150"/>
  <c r="K2" i="149"/>
  <c r="K2" i="146"/>
  <c r="K2" i="147"/>
  <c r="K2" i="138"/>
  <c r="G4" i="115"/>
  <c r="B6" i="115"/>
  <c r="C4" i="138"/>
  <c r="C4" i="147"/>
  <c r="C4" i="146"/>
  <c r="C4" i="149"/>
  <c r="C4" i="150"/>
  <c r="C4" i="151"/>
  <c r="C4" i="153"/>
  <c r="C4" i="161"/>
  <c r="C4" i="152"/>
  <c r="C4" i="145"/>
  <c r="B5" i="125"/>
  <c r="C6" i="159"/>
  <c r="C5" i="159"/>
  <c r="B4" i="125"/>
  <c r="C3" i="145"/>
  <c r="C3" i="152"/>
  <c r="C3" i="161"/>
  <c r="C3" i="153"/>
  <c r="C3" i="151"/>
  <c r="C3" i="150"/>
  <c r="C3" i="149"/>
  <c r="C3" i="146"/>
  <c r="C3" i="147"/>
  <c r="C3" i="138"/>
  <c r="B5" i="115"/>
  <c r="H51" i="145"/>
  <c r="F51" i="145"/>
  <c r="H50" i="145"/>
  <c r="F50" i="145"/>
  <c r="H49" i="145"/>
  <c r="F49" i="145"/>
  <c r="H45" i="145"/>
  <c r="F45" i="145"/>
  <c r="H44" i="145"/>
  <c r="F44" i="145"/>
  <c r="H41" i="145"/>
  <c r="F41" i="145"/>
  <c r="H40" i="145"/>
  <c r="F40" i="145"/>
  <c r="H37" i="145"/>
  <c r="F37" i="145"/>
  <c r="H36" i="145"/>
  <c r="F36" i="145"/>
  <c r="H35" i="145"/>
  <c r="F35" i="145"/>
  <c r="H34" i="145"/>
  <c r="F34" i="145"/>
  <c r="H31" i="145"/>
  <c r="F31" i="145"/>
  <c r="H30" i="145"/>
  <c r="F30" i="145"/>
  <c r="H29" i="145"/>
  <c r="F29" i="145"/>
  <c r="H23" i="145"/>
  <c r="F23" i="145"/>
  <c r="H21" i="145"/>
  <c r="F21" i="145"/>
  <c r="H14" i="145"/>
  <c r="F14" i="145"/>
  <c r="H13" i="145"/>
  <c r="F13" i="145"/>
  <c r="H12" i="145"/>
  <c r="H11" i="145"/>
  <c r="F11" i="145"/>
  <c r="H10" i="145"/>
  <c r="F10" i="145"/>
  <c r="G22" i="115"/>
  <c r="I45" i="145" l="1"/>
  <c r="I44" i="145"/>
  <c r="D1" i="161" l="1"/>
  <c r="D1" i="152" s="1"/>
  <c r="I45" i="161"/>
  <c r="I44" i="161"/>
  <c r="I45" i="151"/>
  <c r="I44" i="151"/>
  <c r="I44" i="150"/>
  <c r="I44" i="149"/>
  <c r="I45" i="147"/>
  <c r="I44" i="147"/>
  <c r="I44" i="138" l="1"/>
  <c r="I45" i="138"/>
  <c r="I44" i="152"/>
  <c r="I45" i="152"/>
  <c r="I44" i="153"/>
  <c r="I45" i="153"/>
  <c r="I45" i="150"/>
  <c r="I44" i="146"/>
  <c r="I45" i="146"/>
  <c r="I45" i="149"/>
  <c r="I50" i="147" l="1"/>
  <c r="I50" i="149"/>
  <c r="I51" i="149"/>
  <c r="I51" i="147"/>
  <c r="D1" i="138" l="1"/>
  <c r="D1" i="146" s="1"/>
  <c r="D1" i="147" s="1"/>
  <c r="D1" i="149" s="1"/>
  <c r="D1" i="150" s="1"/>
  <c r="I49" i="152" l="1"/>
  <c r="I49" i="161"/>
  <c r="I49" i="151"/>
  <c r="I49" i="150"/>
  <c r="I49" i="149"/>
  <c r="I49" i="147"/>
  <c r="B16" i="159" l="1"/>
  <c r="B19" i="159"/>
  <c r="B15" i="125" l="1"/>
  <c r="I36" i="161" l="1"/>
  <c r="I35" i="161"/>
  <c r="I37" i="161"/>
  <c r="I29" i="161"/>
  <c r="I30" i="161"/>
  <c r="I31" i="161"/>
  <c r="I40" i="161"/>
  <c r="I34" i="161"/>
  <c r="I41" i="161"/>
  <c r="I30" i="152" l="1"/>
  <c r="I40" i="153"/>
  <c r="I31" i="152"/>
  <c r="I29" i="152"/>
  <c r="I41" i="153"/>
  <c r="I37" i="153"/>
  <c r="I36" i="153"/>
  <c r="I35" i="153"/>
  <c r="I34" i="153"/>
  <c r="I31" i="153"/>
  <c r="I30" i="153"/>
  <c r="I29" i="153"/>
  <c r="I41" i="152"/>
  <c r="I37" i="152"/>
  <c r="I36" i="152"/>
  <c r="I35" i="152"/>
  <c r="I34" i="152"/>
  <c r="I41" i="151"/>
  <c r="I40" i="151"/>
  <c r="I37" i="151"/>
  <c r="I36" i="151"/>
  <c r="I35" i="151"/>
  <c r="I34" i="151"/>
  <c r="I31" i="151"/>
  <c r="I30" i="151"/>
  <c r="I29" i="151"/>
  <c r="I41" i="150"/>
  <c r="I40" i="150"/>
  <c r="I37" i="150"/>
  <c r="I36" i="150"/>
  <c r="I35" i="150"/>
  <c r="I34" i="150"/>
  <c r="I31" i="150"/>
  <c r="I30" i="150"/>
  <c r="I29" i="150"/>
  <c r="I41" i="149"/>
  <c r="I37" i="149"/>
  <c r="I36" i="149"/>
  <c r="I35" i="149"/>
  <c r="I34" i="149"/>
  <c r="I31" i="149"/>
  <c r="I30" i="149"/>
  <c r="I29" i="149"/>
  <c r="I41" i="147"/>
  <c r="I40" i="147"/>
  <c r="I37" i="147"/>
  <c r="I36" i="147"/>
  <c r="I35" i="147"/>
  <c r="I34" i="147"/>
  <c r="I31" i="147"/>
  <c r="I30" i="147"/>
  <c r="I29" i="147"/>
  <c r="I41" i="146"/>
  <c r="I40" i="146"/>
  <c r="I37" i="146"/>
  <c r="I36" i="146"/>
  <c r="I35" i="146"/>
  <c r="I34" i="146"/>
  <c r="I31" i="146"/>
  <c r="I30" i="146"/>
  <c r="I29" i="146"/>
  <c r="I31" i="145" l="1"/>
  <c r="B20" i="159"/>
  <c r="B16" i="125" s="1"/>
  <c r="B14" i="125"/>
  <c r="B18" i="159"/>
  <c r="B13" i="125" s="1"/>
  <c r="B17" i="159"/>
  <c r="B12" i="125" s="1"/>
  <c r="B15" i="159"/>
  <c r="B11" i="125" s="1"/>
  <c r="B13" i="159"/>
  <c r="B9" i="125" s="1"/>
  <c r="B14" i="159"/>
  <c r="B10" i="125" s="1"/>
  <c r="I40" i="149"/>
  <c r="I40" i="152"/>
  <c r="I29" i="138" l="1"/>
  <c r="I31" i="138"/>
  <c r="I30" i="138"/>
  <c r="I34" i="138"/>
  <c r="I37" i="138"/>
  <c r="I36" i="138"/>
  <c r="I35" i="138"/>
  <c r="I40" i="138"/>
  <c r="I41" i="138"/>
  <c r="I30" i="145"/>
  <c r="I29" i="145"/>
  <c r="G16" i="115" l="1"/>
  <c r="G25" i="115" l="1"/>
  <c r="G24" i="115"/>
  <c r="G23" i="115"/>
  <c r="J44" i="145" l="1"/>
  <c r="J45" i="145"/>
  <c r="J44" i="150"/>
  <c r="J45" i="161"/>
  <c r="J44" i="149"/>
  <c r="J44" i="147"/>
  <c r="J45" i="151"/>
  <c r="J44" i="161"/>
  <c r="J45" i="147"/>
  <c r="J44" i="151"/>
  <c r="J45" i="153"/>
  <c r="J44" i="146"/>
  <c r="J45" i="150"/>
  <c r="J44" i="153"/>
  <c r="J43" i="153" s="1"/>
  <c r="J45" i="152"/>
  <c r="J44" i="152"/>
  <c r="J43" i="152" s="1"/>
  <c r="J45" i="138"/>
  <c r="J44" i="138"/>
  <c r="J45" i="149"/>
  <c r="J45" i="146"/>
  <c r="J49" i="151"/>
  <c r="J41" i="161"/>
  <c r="J34" i="161"/>
  <c r="J40" i="161"/>
  <c r="J31" i="161"/>
  <c r="J30" i="161"/>
  <c r="J29" i="161"/>
  <c r="J37" i="161"/>
  <c r="J35" i="161"/>
  <c r="J36" i="161"/>
  <c r="J29" i="147"/>
  <c r="J34" i="153"/>
  <c r="J30" i="147"/>
  <c r="J34" i="147"/>
  <c r="J41" i="147"/>
  <c r="J36" i="146"/>
  <c r="J31" i="153"/>
  <c r="J40" i="147"/>
  <c r="J36" i="153"/>
  <c r="J31" i="150"/>
  <c r="J37" i="153"/>
  <c r="J35" i="153"/>
  <c r="J40" i="146"/>
  <c r="J37" i="152"/>
  <c r="J35" i="146"/>
  <c r="J31" i="146"/>
  <c r="J29" i="150"/>
  <c r="J35" i="149"/>
  <c r="J36" i="150"/>
  <c r="J37" i="146"/>
  <c r="J41" i="150"/>
  <c r="J35" i="151"/>
  <c r="J34" i="149"/>
  <c r="J34" i="150"/>
  <c r="J37" i="149"/>
  <c r="J29" i="153"/>
  <c r="J29" i="152"/>
  <c r="J34" i="152"/>
  <c r="J37" i="150"/>
  <c r="J36" i="152"/>
  <c r="J29" i="149"/>
  <c r="J30" i="152"/>
  <c r="J35" i="152"/>
  <c r="J29" i="151"/>
  <c r="J40" i="151"/>
  <c r="J41" i="151"/>
  <c r="J37" i="147"/>
  <c r="J41" i="153"/>
  <c r="J37" i="151"/>
  <c r="J40" i="150"/>
  <c r="J39" i="150" s="1"/>
  <c r="J31" i="147"/>
  <c r="J40" i="153"/>
  <c r="J36" i="147"/>
  <c r="J35" i="147"/>
  <c r="J31" i="152"/>
  <c r="J30" i="149"/>
  <c r="J29" i="146"/>
  <c r="J30" i="153"/>
  <c r="J30" i="146"/>
  <c r="M30" i="146" s="1"/>
  <c r="J36" i="149"/>
  <c r="J41" i="146"/>
  <c r="J34" i="146"/>
  <c r="J41" i="149"/>
  <c r="J30" i="151"/>
  <c r="J30" i="150"/>
  <c r="J41" i="152"/>
  <c r="J36" i="151"/>
  <c r="J35" i="150"/>
  <c r="J34" i="151"/>
  <c r="J31" i="149"/>
  <c r="J31" i="151"/>
  <c r="J31" i="145"/>
  <c r="J40" i="152"/>
  <c r="J40" i="149"/>
  <c r="J40" i="138"/>
  <c r="J34" i="138"/>
  <c r="J41" i="138"/>
  <c r="J35" i="138"/>
  <c r="J36" i="138"/>
  <c r="J37" i="138"/>
  <c r="J30" i="138"/>
  <c r="J31" i="138"/>
  <c r="J29" i="138"/>
  <c r="J29" i="145"/>
  <c r="J30" i="145"/>
  <c r="J51" i="147"/>
  <c r="J51" i="149"/>
  <c r="J50" i="149"/>
  <c r="J50" i="147"/>
  <c r="J49" i="147"/>
  <c r="J48" i="147" s="1"/>
  <c r="J46" i="147" s="1"/>
  <c r="J49" i="149"/>
  <c r="J48" i="149" s="1"/>
  <c r="J46" i="149" s="1"/>
  <c r="J49" i="150"/>
  <c r="J49" i="152"/>
  <c r="B1" i="125"/>
  <c r="I40" i="145"/>
  <c r="J40" i="145" s="1"/>
  <c r="I34" i="145"/>
  <c r="J34" i="145" s="1"/>
  <c r="D1" i="145"/>
  <c r="B12" i="159"/>
  <c r="B8" i="125" s="1"/>
  <c r="J28" i="138" l="1"/>
  <c r="M31" i="146"/>
  <c r="J39" i="147"/>
  <c r="M30" i="145"/>
  <c r="J28" i="149"/>
  <c r="K45" i="147"/>
  <c r="J39" i="138"/>
  <c r="J28" i="150"/>
  <c r="J28" i="147"/>
  <c r="J39" i="149"/>
  <c r="J33" i="146"/>
  <c r="J43" i="146"/>
  <c r="J39" i="146"/>
  <c r="J43" i="151"/>
  <c r="J43" i="161"/>
  <c r="J43" i="147"/>
  <c r="J33" i="149"/>
  <c r="J43" i="149"/>
  <c r="J43" i="150"/>
  <c r="J33" i="147"/>
  <c r="J28" i="146"/>
  <c r="J33" i="150"/>
  <c r="J33" i="138"/>
  <c r="J43" i="138"/>
  <c r="J43" i="145"/>
  <c r="I50" i="138"/>
  <c r="J50" i="138" s="1"/>
  <c r="J28" i="152"/>
  <c r="J28" i="161"/>
  <c r="J33" i="161"/>
  <c r="J39" i="161"/>
  <c r="J39" i="152"/>
  <c r="J33" i="153"/>
  <c r="J28" i="153"/>
  <c r="I41" i="145"/>
  <c r="J41" i="145" s="1"/>
  <c r="M31" i="145" s="1"/>
  <c r="J28" i="151"/>
  <c r="J33" i="152"/>
  <c r="J39" i="153"/>
  <c r="J39" i="151"/>
  <c r="I35" i="145"/>
  <c r="J35" i="145" s="1"/>
  <c r="I50" i="146"/>
  <c r="J50" i="146" s="1"/>
  <c r="I50" i="145"/>
  <c r="J50" i="145" s="1"/>
  <c r="I50" i="153"/>
  <c r="J50" i="153" s="1"/>
  <c r="I50" i="150"/>
  <c r="J50" i="150" s="1"/>
  <c r="I50" i="151"/>
  <c r="J50" i="151" s="1"/>
  <c r="I50" i="152"/>
  <c r="J50" i="152" s="1"/>
  <c r="J26" i="147" l="1"/>
  <c r="J26" i="146"/>
  <c r="J26" i="138"/>
  <c r="J26" i="149"/>
  <c r="I50" i="161"/>
  <c r="J50" i="161" s="1"/>
  <c r="J26" i="161"/>
  <c r="J26" i="153"/>
  <c r="J26" i="152"/>
  <c r="I51" i="138" l="1"/>
  <c r="J51" i="138" s="1"/>
  <c r="I51" i="152"/>
  <c r="J51" i="152" s="1"/>
  <c r="I51" i="151"/>
  <c r="J51" i="151" s="1"/>
  <c r="I51" i="146"/>
  <c r="J51" i="146" s="1"/>
  <c r="I51" i="145"/>
  <c r="J51" i="145" s="1"/>
  <c r="I51" i="153"/>
  <c r="J51" i="153" s="1"/>
  <c r="I51" i="150"/>
  <c r="J51" i="150" s="1"/>
  <c r="J48" i="150" s="1"/>
  <c r="J46" i="150" s="1"/>
  <c r="J26" i="150" s="1"/>
  <c r="I51" i="161" l="1"/>
  <c r="J51" i="161" s="1"/>
  <c r="I37" i="145"/>
  <c r="J37" i="145" s="1"/>
  <c r="J39" i="145"/>
  <c r="I36" i="145" l="1"/>
  <c r="J36" i="145" s="1"/>
  <c r="J33" i="145" l="1"/>
  <c r="J33" i="151"/>
  <c r="J26" i="151" s="1"/>
  <c r="J28" i="145" l="1"/>
  <c r="J26" i="145" s="1"/>
  <c r="L79" i="28" l="1"/>
  <c r="F19" i="28"/>
  <c r="F20" i="28"/>
  <c r="F76" i="28"/>
  <c r="E76" i="28"/>
  <c r="B76" i="28"/>
  <c r="E75" i="28"/>
  <c r="G75" i="28" s="1"/>
  <c r="F74" i="28"/>
  <c r="E74" i="28"/>
  <c r="B74" i="28"/>
  <c r="F73" i="28"/>
  <c r="E73" i="28"/>
  <c r="B73" i="28"/>
  <c r="F72" i="28"/>
  <c r="E72" i="28"/>
  <c r="B72" i="28"/>
  <c r="F70" i="28"/>
  <c r="E70" i="28"/>
  <c r="B70" i="28"/>
  <c r="F69" i="28"/>
  <c r="E69" i="28"/>
  <c r="B69" i="28"/>
  <c r="F68" i="28"/>
  <c r="E68" i="28"/>
  <c r="B68" i="28"/>
  <c r="F67" i="28"/>
  <c r="E67" i="28"/>
  <c r="B67" i="28"/>
  <c r="F66" i="28"/>
  <c r="E66" i="28"/>
  <c r="B66" i="28"/>
  <c r="E65" i="28"/>
  <c r="G65" i="28" s="1"/>
  <c r="E64" i="28"/>
  <c r="G64" i="28" s="1"/>
  <c r="E63" i="28"/>
  <c r="G63" i="28" s="1"/>
  <c r="F61" i="28"/>
  <c r="E61" i="28"/>
  <c r="B61" i="28"/>
  <c r="F60" i="28"/>
  <c r="E60" i="28"/>
  <c r="B60" i="28"/>
  <c r="F59" i="28"/>
  <c r="E59" i="28"/>
  <c r="B59" i="28"/>
  <c r="F58" i="28"/>
  <c r="E58" i="28"/>
  <c r="B58" i="28"/>
  <c r="F57" i="28"/>
  <c r="E57" i="28"/>
  <c r="B57" i="28"/>
  <c r="F56" i="28"/>
  <c r="E56" i="28"/>
  <c r="B56" i="28"/>
  <c r="F55" i="28"/>
  <c r="E55" i="28"/>
  <c r="B55" i="28"/>
  <c r="E54" i="28"/>
  <c r="G54" i="28" s="1"/>
  <c r="E53" i="28"/>
  <c r="G53" i="28" s="1"/>
  <c r="E52" i="28"/>
  <c r="G52" i="28" s="1"/>
  <c r="F50" i="28"/>
  <c r="E50" i="28"/>
  <c r="B50" i="28"/>
  <c r="F49" i="28"/>
  <c r="E49" i="28"/>
  <c r="B49" i="28"/>
  <c r="F48" i="28"/>
  <c r="E48" i="28"/>
  <c r="B48" i="28"/>
  <c r="F47" i="28"/>
  <c r="E47" i="28"/>
  <c r="B47" i="28"/>
  <c r="F46" i="28"/>
  <c r="E46" i="28"/>
  <c r="B46" i="28"/>
  <c r="F45" i="28"/>
  <c r="E45" i="28"/>
  <c r="B45" i="28"/>
  <c r="F44" i="28"/>
  <c r="E44" i="28"/>
  <c r="B44" i="28"/>
  <c r="E43" i="28"/>
  <c r="G43" i="28" s="1"/>
  <c r="E42" i="28"/>
  <c r="G42" i="28" s="1"/>
  <c r="E41" i="28"/>
  <c r="G41" i="28" s="1"/>
  <c r="F39" i="28"/>
  <c r="E39" i="28"/>
  <c r="B39" i="28"/>
  <c r="F38" i="28"/>
  <c r="E38" i="28"/>
  <c r="B38" i="28"/>
  <c r="F37" i="28"/>
  <c r="E37" i="28"/>
  <c r="B37" i="28"/>
  <c r="F36" i="28"/>
  <c r="E36" i="28"/>
  <c r="B36" i="28"/>
  <c r="F35" i="28"/>
  <c r="E35" i="28"/>
  <c r="B35" i="28"/>
  <c r="F34" i="28"/>
  <c r="E34" i="28"/>
  <c r="B34" i="28"/>
  <c r="E33" i="28"/>
  <c r="G33" i="28" s="1"/>
  <c r="E32" i="28"/>
  <c r="G32" i="28" s="1"/>
  <c r="E31" i="28"/>
  <c r="G31" i="28" s="1"/>
  <c r="F29" i="28"/>
  <c r="E29" i="28"/>
  <c r="B29" i="28"/>
  <c r="F28" i="28"/>
  <c r="E28" i="28"/>
  <c r="B28" i="28"/>
  <c r="F27" i="28"/>
  <c r="E27" i="28"/>
  <c r="B27" i="28"/>
  <c r="F26" i="28"/>
  <c r="E26" i="28"/>
  <c r="B26" i="28"/>
  <c r="F25" i="28"/>
  <c r="E25" i="28"/>
  <c r="B25" i="28"/>
  <c r="E24" i="28"/>
  <c r="G24" i="28" s="1"/>
  <c r="O23" i="28"/>
  <c r="P23" i="28" s="1"/>
  <c r="E23" i="28"/>
  <c r="G23" i="28" s="1"/>
  <c r="O22" i="28"/>
  <c r="P22" i="28" s="1"/>
  <c r="E22" i="28"/>
  <c r="G22" i="28" s="1"/>
  <c r="E20" i="28"/>
  <c r="B20" i="28"/>
  <c r="E19" i="28"/>
  <c r="B19" i="28"/>
  <c r="F18" i="28"/>
  <c r="E18" i="28"/>
  <c r="B18" i="28"/>
  <c r="I12" i="161" l="1"/>
  <c r="J12" i="161" s="1"/>
  <c r="I19" i="161"/>
  <c r="J19" i="161" s="1"/>
  <c r="I20" i="161"/>
  <c r="J20" i="161" s="1"/>
  <c r="I22" i="161"/>
  <c r="J22" i="161" s="1"/>
  <c r="I24" i="161"/>
  <c r="J24" i="161" s="1"/>
  <c r="I23" i="161"/>
  <c r="J23" i="161" s="1"/>
  <c r="I11" i="161"/>
  <c r="J11" i="161" s="1"/>
  <c r="I21" i="161"/>
  <c r="J21" i="161" s="1"/>
  <c r="I11" i="153"/>
  <c r="J11" i="153" s="1"/>
  <c r="I14" i="149"/>
  <c r="J14" i="149" s="1"/>
  <c r="I12" i="152"/>
  <c r="J12" i="152" s="1"/>
  <c r="I11" i="146"/>
  <c r="J11" i="146" s="1"/>
  <c r="G69" i="28"/>
  <c r="G74" i="28"/>
  <c r="G76" i="28"/>
  <c r="G37" i="28"/>
  <c r="G45" i="28"/>
  <c r="G49" i="28"/>
  <c r="G57" i="28"/>
  <c r="G61" i="28"/>
  <c r="G29" i="28"/>
  <c r="G48" i="28"/>
  <c r="G73" i="28"/>
  <c r="G28" i="28"/>
  <c r="G35" i="28"/>
  <c r="G39" i="28"/>
  <c r="G47" i="28"/>
  <c r="G55" i="28"/>
  <c r="G51" i="28" s="1"/>
  <c r="G59" i="28"/>
  <c r="G67" i="28"/>
  <c r="G72" i="28"/>
  <c r="G71" i="28" s="1"/>
  <c r="G80" i="28" s="1"/>
  <c r="G81" i="28" s="1"/>
  <c r="G25" i="28"/>
  <c r="G21" i="28" s="1"/>
  <c r="G44" i="28"/>
  <c r="G40" i="28" s="1"/>
  <c r="G68" i="28"/>
  <c r="G27" i="28"/>
  <c r="G34" i="28"/>
  <c r="G30" i="28" s="1"/>
  <c r="G38" i="28"/>
  <c r="G58" i="28"/>
  <c r="G18" i="28"/>
  <c r="G17" i="28" s="1"/>
  <c r="B17" i="34" s="1"/>
  <c r="G26" i="28"/>
  <c r="G36" i="28"/>
  <c r="G46" i="28"/>
  <c r="G50" i="28"/>
  <c r="G56" i="28"/>
  <c r="G60" i="28"/>
  <c r="G66" i="28"/>
  <c r="G62" i="28" s="1"/>
  <c r="G70" i="28"/>
  <c r="G19" i="28"/>
  <c r="G20" i="28"/>
  <c r="I14" i="152" l="1"/>
  <c r="J14" i="152" s="1"/>
  <c r="I11" i="150"/>
  <c r="J11" i="150" s="1"/>
  <c r="I24" i="152"/>
  <c r="J24" i="152" s="1"/>
  <c r="I19" i="153"/>
  <c r="J19" i="153" s="1"/>
  <c r="I22" i="150"/>
  <c r="J22" i="150" s="1"/>
  <c r="I22" i="153"/>
  <c r="J22" i="153" s="1"/>
  <c r="I22" i="151"/>
  <c r="J22" i="151" s="1"/>
  <c r="I20" i="152"/>
  <c r="J20" i="152" s="1"/>
  <c r="I21" i="152"/>
  <c r="J21" i="152" s="1"/>
  <c r="I22" i="149"/>
  <c r="J22" i="149" s="1"/>
  <c r="I22" i="152"/>
  <c r="J22" i="152" s="1"/>
  <c r="I19" i="152"/>
  <c r="J19" i="152" s="1"/>
  <c r="I23" i="151"/>
  <c r="J23" i="151" s="1"/>
  <c r="I24" i="151"/>
  <c r="J24" i="151" s="1"/>
  <c r="I20" i="151"/>
  <c r="J20" i="151" s="1"/>
  <c r="I19" i="149"/>
  <c r="J19" i="149" s="1"/>
  <c r="I21" i="149"/>
  <c r="J21" i="149" s="1"/>
  <c r="I21" i="151"/>
  <c r="J21" i="151" s="1"/>
  <c r="I23" i="149"/>
  <c r="J23" i="149" s="1"/>
  <c r="I19" i="150"/>
  <c r="J19" i="150" s="1"/>
  <c r="I24" i="150"/>
  <c r="J24" i="150" s="1"/>
  <c r="I23" i="152"/>
  <c r="J23" i="152" s="1"/>
  <c r="I21" i="153"/>
  <c r="J21" i="153" s="1"/>
  <c r="I24" i="153"/>
  <c r="J24" i="153" s="1"/>
  <c r="I23" i="150"/>
  <c r="J23" i="150" s="1"/>
  <c r="I19" i="151"/>
  <c r="J19" i="151" s="1"/>
  <c r="I20" i="153"/>
  <c r="J20" i="153" s="1"/>
  <c r="I24" i="149"/>
  <c r="J24" i="149" s="1"/>
  <c r="I20" i="149"/>
  <c r="J20" i="149" s="1"/>
  <c r="I23" i="153"/>
  <c r="J23" i="153" s="1"/>
  <c r="I21" i="150"/>
  <c r="J21" i="150" s="1"/>
  <c r="I20" i="150"/>
  <c r="J20" i="150" s="1"/>
  <c r="I12" i="146"/>
  <c r="J12" i="146" s="1"/>
  <c r="I11" i="152"/>
  <c r="J11" i="152" s="1"/>
  <c r="I12" i="149"/>
  <c r="J12" i="149" s="1"/>
  <c r="I14" i="153"/>
  <c r="J14" i="153" s="1"/>
  <c r="I14" i="151"/>
  <c r="J14" i="151" s="1"/>
  <c r="I11" i="147"/>
  <c r="J11" i="147" s="1"/>
  <c r="I11" i="151"/>
  <c r="J11" i="151" s="1"/>
  <c r="I14" i="147"/>
  <c r="J14" i="147" s="1"/>
  <c r="I14" i="146"/>
  <c r="J14" i="146" s="1"/>
  <c r="I12" i="153"/>
  <c r="J12" i="153" s="1"/>
  <c r="J18" i="161"/>
  <c r="J16" i="161" s="1"/>
  <c r="I12" i="147"/>
  <c r="J12" i="147" s="1"/>
  <c r="I12" i="150"/>
  <c r="J12" i="150" s="1"/>
  <c r="I12" i="151"/>
  <c r="J12" i="151" s="1"/>
  <c r="I11" i="149"/>
  <c r="J11" i="149" s="1"/>
  <c r="I24" i="146"/>
  <c r="J24" i="146" s="1"/>
  <c r="I24" i="147"/>
  <c r="J24" i="147" s="1"/>
  <c r="I23" i="146"/>
  <c r="J23" i="146" s="1"/>
  <c r="I23" i="147"/>
  <c r="J23" i="147" s="1"/>
  <c r="I23" i="138"/>
  <c r="J23" i="138" s="1"/>
  <c r="I22" i="146"/>
  <c r="J22" i="146" s="1"/>
  <c r="I22" i="147"/>
  <c r="J22" i="147" s="1"/>
  <c r="I19" i="138"/>
  <c r="J19" i="138" s="1"/>
  <c r="I21" i="146"/>
  <c r="J21" i="146" s="1"/>
  <c r="I21" i="147"/>
  <c r="J21" i="147" s="1"/>
  <c r="I20" i="146"/>
  <c r="J20" i="146" s="1"/>
  <c r="I20" i="147"/>
  <c r="J20" i="147" s="1"/>
  <c r="I14" i="138"/>
  <c r="J14" i="138" s="1"/>
  <c r="I10" i="138"/>
  <c r="J10" i="138" s="1"/>
  <c r="I20" i="138"/>
  <c r="J20" i="138" s="1"/>
  <c r="I19" i="147"/>
  <c r="J19" i="147" s="1"/>
  <c r="I19" i="146"/>
  <c r="J19" i="146" s="1"/>
  <c r="I12" i="138"/>
  <c r="J12" i="138" s="1"/>
  <c r="I13" i="138"/>
  <c r="J13" i="138" s="1"/>
  <c r="I11" i="138"/>
  <c r="J11" i="138" s="1"/>
  <c r="I22" i="138"/>
  <c r="J22" i="138" s="1"/>
  <c r="I21" i="138"/>
  <c r="J21" i="138" s="1"/>
  <c r="I24" i="138"/>
  <c r="J24" i="138" s="1"/>
  <c r="I14" i="161"/>
  <c r="J14" i="161" s="1"/>
  <c r="I14" i="150"/>
  <c r="J14" i="150" s="1"/>
  <c r="I13" i="149"/>
  <c r="J13" i="149" s="1"/>
  <c r="I13" i="153"/>
  <c r="J13" i="153" s="1"/>
  <c r="I13" i="147"/>
  <c r="J13" i="147" s="1"/>
  <c r="I13" i="150"/>
  <c r="J13" i="150" s="1"/>
  <c r="I13" i="146"/>
  <c r="J13" i="146" s="1"/>
  <c r="I13" i="152"/>
  <c r="J13" i="152" s="1"/>
  <c r="I13" i="151"/>
  <c r="J13" i="151" s="1"/>
  <c r="I13" i="161"/>
  <c r="J13" i="161" s="1"/>
  <c r="I10" i="147"/>
  <c r="J10" i="147" s="1"/>
  <c r="I10" i="150"/>
  <c r="J10" i="150" s="1"/>
  <c r="I10" i="153"/>
  <c r="J10" i="153" s="1"/>
  <c r="I10" i="152"/>
  <c r="J10" i="152" s="1"/>
  <c r="I10" i="151"/>
  <c r="J10" i="151" s="1"/>
  <c r="I10" i="149"/>
  <c r="J10" i="149" s="1"/>
  <c r="I10" i="146"/>
  <c r="J10" i="146" s="1"/>
  <c r="I10" i="161"/>
  <c r="J10" i="161" s="1"/>
  <c r="B19" i="34"/>
  <c r="E20" i="34" s="1"/>
  <c r="E27" i="34" s="1"/>
  <c r="G77" i="28"/>
  <c r="G78" i="28" s="1"/>
  <c r="B25" i="34"/>
  <c r="H26" i="34" s="1"/>
  <c r="H27" i="34" s="1"/>
  <c r="B23" i="34"/>
  <c r="G24" i="34" s="1"/>
  <c r="G27" i="34" s="1"/>
  <c r="B15" i="34"/>
  <c r="C16" i="34" s="1"/>
  <c r="C27" i="34" s="1"/>
  <c r="H28" i="34" s="1"/>
  <c r="G82" i="28"/>
  <c r="B21" i="34"/>
  <c r="F22" i="34" s="1"/>
  <c r="F27" i="34" s="1"/>
  <c r="D18" i="34"/>
  <c r="D27" i="34" s="1"/>
  <c r="J18" i="149" l="1"/>
  <c r="J16" i="149" s="1"/>
  <c r="J18" i="150"/>
  <c r="J16" i="150" s="1"/>
  <c r="J9" i="153"/>
  <c r="J7" i="153" s="1"/>
  <c r="J18" i="138"/>
  <c r="J16" i="138" s="1"/>
  <c r="J18" i="146"/>
  <c r="J16" i="146" s="1"/>
  <c r="J9" i="151"/>
  <c r="J7" i="151" s="1"/>
  <c r="J9" i="161"/>
  <c r="J7" i="161" s="1"/>
  <c r="J9" i="149"/>
  <c r="J7" i="149" s="1"/>
  <c r="J9" i="150"/>
  <c r="J7" i="150" s="1"/>
  <c r="J9" i="146"/>
  <c r="J7" i="146" s="1"/>
  <c r="J9" i="152"/>
  <c r="J7" i="152" s="1"/>
  <c r="J9" i="147"/>
  <c r="J7" i="147" s="1"/>
  <c r="I24" i="145"/>
  <c r="J24" i="145" s="1"/>
  <c r="I21" i="145"/>
  <c r="J21" i="145" s="1"/>
  <c r="I22" i="145"/>
  <c r="J22" i="145" s="1"/>
  <c r="I11" i="145"/>
  <c r="J11" i="145" s="1"/>
  <c r="I13" i="145"/>
  <c r="J13" i="145" s="1"/>
  <c r="I12" i="145"/>
  <c r="J12" i="145" s="1"/>
  <c r="I20" i="145"/>
  <c r="J20" i="145" s="1"/>
  <c r="I10" i="145"/>
  <c r="J10" i="145" s="1"/>
  <c r="J9" i="138"/>
  <c r="J7" i="138" s="1"/>
  <c r="I14" i="145"/>
  <c r="J14" i="145" s="1"/>
  <c r="I19" i="145"/>
  <c r="J19" i="145" s="1"/>
  <c r="I23" i="145"/>
  <c r="J23" i="145" s="1"/>
  <c r="J18" i="147"/>
  <c r="J16" i="147" s="1"/>
  <c r="J18" i="152"/>
  <c r="J16" i="152" s="1"/>
  <c r="J18" i="153"/>
  <c r="J16" i="153" s="1"/>
  <c r="J18" i="151"/>
  <c r="J16" i="151" s="1"/>
  <c r="E28" i="34"/>
  <c r="E30" i="34" s="1"/>
  <c r="G29" i="34"/>
  <c r="D28" i="34"/>
  <c r="D30" i="34" s="1"/>
  <c r="F28" i="34"/>
  <c r="F30" i="34" s="1"/>
  <c r="G28" i="34"/>
  <c r="G30" i="34" s="1"/>
  <c r="C28" i="34"/>
  <c r="C30" i="34" s="1"/>
  <c r="C29" i="34"/>
  <c r="E29" i="34"/>
  <c r="F29" i="34"/>
  <c r="H30" i="34"/>
  <c r="D29" i="34"/>
  <c r="H29" i="34"/>
  <c r="J53" i="150" l="1"/>
  <c r="J53" i="149"/>
  <c r="J53" i="147"/>
  <c r="D13" i="159" s="1"/>
  <c r="D15" i="159" l="1"/>
  <c r="K26" i="149"/>
  <c r="D17" i="159"/>
  <c r="K45" i="150"/>
  <c r="K44" i="150"/>
  <c r="K43" i="150" s="1"/>
  <c r="K44" i="149"/>
  <c r="K43" i="149" s="1"/>
  <c r="K45" i="149"/>
  <c r="K44" i="147"/>
  <c r="K43" i="147" s="1"/>
  <c r="J9" i="145"/>
  <c r="J7" i="145" s="1"/>
  <c r="J18" i="145" l="1"/>
  <c r="J16" i="145" s="1"/>
  <c r="J49" i="161" l="1"/>
  <c r="J48" i="161" l="1"/>
  <c r="J46" i="161" s="1"/>
  <c r="J53" i="161" s="1"/>
  <c r="D19" i="159" s="1"/>
  <c r="I49" i="153"/>
  <c r="J49" i="153" s="1"/>
  <c r="I49" i="138" l="1"/>
  <c r="J49" i="138" s="1"/>
  <c r="J48" i="138" s="1"/>
  <c r="J48" i="153"/>
  <c r="J46" i="153" s="1"/>
  <c r="J53" i="153" s="1"/>
  <c r="D16" i="159" s="1"/>
  <c r="J48" i="152"/>
  <c r="J46" i="152" s="1"/>
  <c r="E12" i="125"/>
  <c r="I49" i="146"/>
  <c r="J49" i="146" s="1"/>
  <c r="J48" i="146" s="1"/>
  <c r="E11" i="125"/>
  <c r="K45" i="161" l="1"/>
  <c r="K44" i="161"/>
  <c r="K45" i="153"/>
  <c r="K44" i="153"/>
  <c r="E14" i="125"/>
  <c r="J46" i="146"/>
  <c r="K46" i="161"/>
  <c r="E15" i="125"/>
  <c r="K23" i="161"/>
  <c r="K14" i="161"/>
  <c r="K50" i="161"/>
  <c r="K26" i="161"/>
  <c r="K12" i="161"/>
  <c r="K51" i="161"/>
  <c r="K31" i="161"/>
  <c r="K35" i="161"/>
  <c r="K13" i="161"/>
  <c r="K24" i="161"/>
  <c r="K41" i="161"/>
  <c r="K22" i="161"/>
  <c r="K40" i="161"/>
  <c r="K20" i="161"/>
  <c r="K30" i="161"/>
  <c r="K37" i="161"/>
  <c r="K11" i="161"/>
  <c r="K19" i="161"/>
  <c r="K7" i="161"/>
  <c r="K10" i="161"/>
  <c r="K21" i="161"/>
  <c r="K34" i="161"/>
  <c r="K36" i="161"/>
  <c r="K16" i="161"/>
  <c r="K29" i="161"/>
  <c r="K49" i="161"/>
  <c r="I49" i="145"/>
  <c r="J49" i="145" s="1"/>
  <c r="J48" i="145" s="1"/>
  <c r="K46" i="150"/>
  <c r="J53" i="152"/>
  <c r="J48" i="151"/>
  <c r="J46" i="151" s="1"/>
  <c r="K44" i="152" l="1"/>
  <c r="D20" i="159"/>
  <c r="K45" i="152"/>
  <c r="K43" i="161"/>
  <c r="K43" i="153"/>
  <c r="E9" i="125"/>
  <c r="K46" i="152"/>
  <c r="E16" i="125"/>
  <c r="K48" i="161"/>
  <c r="K39" i="161"/>
  <c r="K28" i="161"/>
  <c r="K9" i="161"/>
  <c r="K53" i="161"/>
  <c r="K18" i="161"/>
  <c r="K33" i="161"/>
  <c r="K46" i="153"/>
  <c r="K30" i="149"/>
  <c r="K51" i="149"/>
  <c r="K10" i="149"/>
  <c r="K40" i="149"/>
  <c r="K36" i="149"/>
  <c r="K16" i="149"/>
  <c r="K13" i="149"/>
  <c r="K31" i="149"/>
  <c r="K12" i="149"/>
  <c r="K23" i="149"/>
  <c r="K50" i="149"/>
  <c r="K20" i="149"/>
  <c r="K14" i="149"/>
  <c r="K37" i="149"/>
  <c r="K41" i="149"/>
  <c r="K24" i="149"/>
  <c r="K35" i="149"/>
  <c r="K34" i="149"/>
  <c r="K11" i="149"/>
  <c r="K29" i="149"/>
  <c r="K7" i="149"/>
  <c r="K21" i="149"/>
  <c r="K22" i="149"/>
  <c r="K19" i="149"/>
  <c r="K49" i="149"/>
  <c r="J53" i="151"/>
  <c r="D18" i="159" s="1"/>
  <c r="J53" i="146"/>
  <c r="D14" i="159" s="1"/>
  <c r="K11" i="150"/>
  <c r="K36" i="150"/>
  <c r="K35" i="150"/>
  <c r="K51" i="150"/>
  <c r="K23" i="150"/>
  <c r="K50" i="150"/>
  <c r="K7" i="150"/>
  <c r="K40" i="150"/>
  <c r="K41" i="150"/>
  <c r="K20" i="150"/>
  <c r="K16" i="150"/>
  <c r="K30" i="150"/>
  <c r="K34" i="150"/>
  <c r="K19" i="150"/>
  <c r="K10" i="150"/>
  <c r="K12" i="150"/>
  <c r="K24" i="150"/>
  <c r="K21" i="150"/>
  <c r="K13" i="150"/>
  <c r="K22" i="150"/>
  <c r="K37" i="150"/>
  <c r="K29" i="150"/>
  <c r="K31" i="150"/>
  <c r="K14" i="150"/>
  <c r="K26" i="150"/>
  <c r="K49" i="150"/>
  <c r="K35" i="153"/>
  <c r="K41" i="153"/>
  <c r="K37" i="153"/>
  <c r="K21" i="153"/>
  <c r="K7" i="153"/>
  <c r="K29" i="153"/>
  <c r="K19" i="153"/>
  <c r="K40" i="153"/>
  <c r="K51" i="153"/>
  <c r="K26" i="153"/>
  <c r="K11" i="153"/>
  <c r="K24" i="153"/>
  <c r="K14" i="153"/>
  <c r="K13" i="153"/>
  <c r="K22" i="153"/>
  <c r="K20" i="153"/>
  <c r="K10" i="153"/>
  <c r="K31" i="153"/>
  <c r="K30" i="153"/>
  <c r="K12" i="153"/>
  <c r="K34" i="153"/>
  <c r="K23" i="153"/>
  <c r="K16" i="153"/>
  <c r="K36" i="153"/>
  <c r="K50" i="153"/>
  <c r="K49" i="153"/>
  <c r="K46" i="149"/>
  <c r="K29" i="152"/>
  <c r="K10" i="152"/>
  <c r="K30" i="152"/>
  <c r="K12" i="152"/>
  <c r="K23" i="152"/>
  <c r="K14" i="152"/>
  <c r="K34" i="152"/>
  <c r="K11" i="152"/>
  <c r="K21" i="152"/>
  <c r="K31" i="152"/>
  <c r="K41" i="152"/>
  <c r="K40" i="152"/>
  <c r="K7" i="152"/>
  <c r="K20" i="152"/>
  <c r="K51" i="152"/>
  <c r="K13" i="152"/>
  <c r="K22" i="152"/>
  <c r="K19" i="152"/>
  <c r="K36" i="152"/>
  <c r="K35" i="152"/>
  <c r="K37" i="152"/>
  <c r="K26" i="152"/>
  <c r="K24" i="152"/>
  <c r="K50" i="152"/>
  <c r="K16" i="152"/>
  <c r="K49" i="152"/>
  <c r="K39" i="149" l="1"/>
  <c r="K48" i="149"/>
  <c r="K45" i="151"/>
  <c r="K44" i="151"/>
  <c r="K43" i="152"/>
  <c r="K53" i="149"/>
  <c r="K44" i="146"/>
  <c r="K45" i="146"/>
  <c r="K13" i="146"/>
  <c r="K40" i="146"/>
  <c r="K30" i="146"/>
  <c r="K34" i="146"/>
  <c r="K37" i="146"/>
  <c r="K29" i="146"/>
  <c r="K31" i="146"/>
  <c r="K36" i="146"/>
  <c r="K41" i="146"/>
  <c r="K35" i="146"/>
  <c r="K26" i="146"/>
  <c r="K50" i="146"/>
  <c r="K51" i="146"/>
  <c r="K14" i="146"/>
  <c r="K12" i="146"/>
  <c r="K11" i="146"/>
  <c r="K24" i="146"/>
  <c r="K23" i="146"/>
  <c r="K19" i="146"/>
  <c r="K20" i="146"/>
  <c r="K7" i="146"/>
  <c r="K21" i="146"/>
  <c r="K22" i="146"/>
  <c r="K16" i="146"/>
  <c r="K49" i="146"/>
  <c r="K46" i="146"/>
  <c r="K18" i="149"/>
  <c r="K28" i="149"/>
  <c r="K33" i="149"/>
  <c r="K9" i="149"/>
  <c r="K46" i="147"/>
  <c r="K46" i="151"/>
  <c r="E13" i="125"/>
  <c r="E10" i="125"/>
  <c r="K48" i="150"/>
  <c r="K39" i="153"/>
  <c r="K33" i="150"/>
  <c r="K39" i="150"/>
  <c r="K48" i="152"/>
  <c r="K28" i="152"/>
  <c r="K28" i="153"/>
  <c r="K18" i="153"/>
  <c r="K48" i="153"/>
  <c r="K9" i="150"/>
  <c r="K33" i="152"/>
  <c r="K39" i="152"/>
  <c r="K9" i="153"/>
  <c r="K28" i="150"/>
  <c r="K18" i="150"/>
  <c r="K33" i="153"/>
  <c r="K18" i="152"/>
  <c r="K9" i="152"/>
  <c r="K53" i="150"/>
  <c r="K53" i="153"/>
  <c r="K53" i="152"/>
  <c r="J46" i="145"/>
  <c r="J53" i="145" s="1"/>
  <c r="K19" i="147"/>
  <c r="K12" i="147"/>
  <c r="K30" i="147"/>
  <c r="K35" i="147"/>
  <c r="K50" i="147"/>
  <c r="K22" i="147"/>
  <c r="K36" i="147"/>
  <c r="K24" i="147"/>
  <c r="K41" i="147"/>
  <c r="K23" i="147"/>
  <c r="K40" i="147"/>
  <c r="K13" i="147"/>
  <c r="K20" i="147"/>
  <c r="K7" i="147"/>
  <c r="K10" i="147"/>
  <c r="K14" i="147"/>
  <c r="K21" i="147"/>
  <c r="K51" i="147"/>
  <c r="K29" i="147"/>
  <c r="K37" i="147"/>
  <c r="K26" i="147"/>
  <c r="K34" i="147"/>
  <c r="K31" i="147"/>
  <c r="K16" i="147"/>
  <c r="K11" i="147"/>
  <c r="K49" i="147"/>
  <c r="K29" i="151"/>
  <c r="K13" i="151"/>
  <c r="K34" i="151"/>
  <c r="K51" i="151"/>
  <c r="K40" i="151"/>
  <c r="K11" i="151"/>
  <c r="K50" i="151"/>
  <c r="K22" i="151"/>
  <c r="K35" i="151"/>
  <c r="K26" i="151"/>
  <c r="K7" i="151"/>
  <c r="K24" i="151"/>
  <c r="K16" i="151"/>
  <c r="K41" i="151"/>
  <c r="K19" i="151"/>
  <c r="K10" i="151"/>
  <c r="K36" i="151"/>
  <c r="K23" i="151"/>
  <c r="K37" i="151"/>
  <c r="K31" i="151"/>
  <c r="K20" i="151"/>
  <c r="K21" i="151"/>
  <c r="K14" i="151"/>
  <c r="K30" i="151"/>
  <c r="K12" i="151"/>
  <c r="K49" i="151"/>
  <c r="K10" i="146"/>
  <c r="K44" i="145" l="1"/>
  <c r="K45" i="145"/>
  <c r="K43" i="151"/>
  <c r="K43" i="146"/>
  <c r="K48" i="146"/>
  <c r="K9" i="146"/>
  <c r="K18" i="146"/>
  <c r="K28" i="146"/>
  <c r="K39" i="147"/>
  <c r="K33" i="147"/>
  <c r="K33" i="146"/>
  <c r="K9" i="151"/>
  <c r="K48" i="147"/>
  <c r="K28" i="147"/>
  <c r="K39" i="146"/>
  <c r="K33" i="151"/>
  <c r="K18" i="151"/>
  <c r="K28" i="151"/>
  <c r="K18" i="147"/>
  <c r="K39" i="151"/>
  <c r="K9" i="147"/>
  <c r="K48" i="151"/>
  <c r="K53" i="146"/>
  <c r="K53" i="151"/>
  <c r="K53" i="147"/>
  <c r="K46" i="145"/>
  <c r="K43" i="145" l="1"/>
  <c r="K50" i="145"/>
  <c r="K21" i="145"/>
  <c r="K24" i="145"/>
  <c r="K13" i="145"/>
  <c r="K40" i="145"/>
  <c r="K11" i="145"/>
  <c r="K41" i="145"/>
  <c r="K26" i="145"/>
  <c r="K16" i="145"/>
  <c r="K12" i="145"/>
  <c r="K19" i="145"/>
  <c r="K22" i="145"/>
  <c r="K23" i="145"/>
  <c r="K7" i="145"/>
  <c r="K34" i="145"/>
  <c r="K20" i="145"/>
  <c r="K51" i="145"/>
  <c r="K29" i="145"/>
  <c r="K35" i="145"/>
  <c r="K30" i="145"/>
  <c r="K14" i="145"/>
  <c r="K10" i="145"/>
  <c r="K37" i="145"/>
  <c r="K36" i="145"/>
  <c r="K31" i="145"/>
  <c r="K49" i="145"/>
  <c r="K18" i="145" l="1"/>
  <c r="K48" i="145"/>
  <c r="K28" i="145"/>
  <c r="K33" i="145"/>
  <c r="K9" i="145"/>
  <c r="K39" i="145"/>
  <c r="K53" i="145"/>
  <c r="J46" i="138"/>
  <c r="J53" i="138" s="1"/>
  <c r="E8" i="125" s="1"/>
  <c r="D12" i="159" l="1"/>
  <c r="E17" i="125"/>
  <c r="K22" i="138"/>
  <c r="K45" i="138"/>
  <c r="K36" i="138"/>
  <c r="K23" i="138"/>
  <c r="K31" i="138"/>
  <c r="K29" i="138"/>
  <c r="K46" i="138"/>
  <c r="K21" i="138"/>
  <c r="K14" i="138"/>
  <c r="K37" i="138"/>
  <c r="K34" i="138"/>
  <c r="K44" i="138"/>
  <c r="K7" i="138"/>
  <c r="K41" i="138"/>
  <c r="K35" i="138"/>
  <c r="K19" i="138"/>
  <c r="K20" i="138"/>
  <c r="K16" i="138"/>
  <c r="K49" i="138"/>
  <c r="K30" i="138"/>
  <c r="K10" i="138"/>
  <c r="K26" i="138"/>
  <c r="K40" i="138"/>
  <c r="K51" i="138"/>
  <c r="K11" i="138"/>
  <c r="K13" i="138"/>
  <c r="K50" i="138"/>
  <c r="K24" i="138"/>
  <c r="K12" i="138"/>
  <c r="K33" i="138" l="1"/>
  <c r="K43" i="138"/>
  <c r="K48" i="138"/>
  <c r="K53" i="138"/>
  <c r="K28" i="138"/>
  <c r="K39" i="138"/>
  <c r="K9" i="138"/>
  <c r="K18" i="138"/>
  <c r="D23" i="159"/>
  <c r="E12" i="159" s="1"/>
  <c r="E17" i="159" l="1"/>
  <c r="E13" i="159"/>
  <c r="E19" i="159"/>
  <c r="E18" i="159"/>
  <c r="E14" i="159"/>
  <c r="E20" i="159"/>
  <c r="E15" i="159"/>
  <c r="E16" i="159"/>
  <c r="D14" i="125"/>
  <c r="D9" i="125"/>
  <c r="D16" i="125"/>
  <c r="D15" i="125"/>
  <c r="D11" i="125"/>
  <c r="D13" i="125"/>
  <c r="D12" i="125"/>
  <c r="D10" i="125"/>
  <c r="D8" i="125"/>
  <c r="D17" i="125" l="1"/>
  <c r="E23" i="15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lorenacp</author>
  </authors>
  <commentList>
    <comment ref="N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http://www.sasp.org.br/index.php/piso-salarial.html</t>
        </r>
      </text>
    </comment>
    <comment ref="P22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114% de impostos</t>
        </r>
      </text>
    </comment>
    <comment ref="N23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http://www.assistentesocial.com.br/perguntas.php</t>
        </r>
      </text>
    </comment>
  </commentList>
</comments>
</file>

<file path=xl/sharedStrings.xml><?xml version="1.0" encoding="utf-8"?>
<sst xmlns="http://schemas.openxmlformats.org/spreadsheetml/2006/main" count="2391" uniqueCount="466">
  <si>
    <t>ORÇAMENTO PARA ELABORAÇÃO DE PROJETOS DE SISTEMA DE TRATAMENTO DE ESGOTO SANITÁRIO DE PEQUENO PORTE</t>
  </si>
  <si>
    <t>CBH-DOCE</t>
  </si>
  <si>
    <t>Baixo Guandu/Espírito Santo</t>
  </si>
  <si>
    <t>Pequena comunidade isolada: Alto Mutum Preto</t>
  </si>
  <si>
    <t>GOVERNO DO ESTADO DO RIO DE JANEIRO</t>
  </si>
  <si>
    <t>SECRETARIA DE ESTADO DO AMBIENTE - SEA</t>
  </si>
  <si>
    <t>Planilha Orçamentária</t>
  </si>
  <si>
    <t>I0 = AGO/2011</t>
  </si>
  <si>
    <t>Projeto: ELABORAÇÃO DE PLANO MUNICIPAL DE SANEAMENTO NAS MODALIDADES ÁGUA, ESGOTO E DRENAGEM URBANA  PARA MUNICÍPIOS COM POPULAÇÃO ATÉ 15 MIL HABITANTES</t>
  </si>
  <si>
    <t>ITEM</t>
  </si>
  <si>
    <t>DESCRIÇÃO</t>
  </si>
  <si>
    <t>Código</t>
  </si>
  <si>
    <t>Unid.</t>
  </si>
  <si>
    <t>Quant.</t>
  </si>
  <si>
    <t>Preço unit.</t>
  </si>
  <si>
    <t>Custo total</t>
  </si>
  <si>
    <t>EMOP JUL/11</t>
  </si>
  <si>
    <t>Supervisão e Suporte</t>
  </si>
  <si>
    <t>h/mês</t>
  </si>
  <si>
    <t>nº meses</t>
  </si>
  <si>
    <t>nº prof.</t>
  </si>
  <si>
    <t>0.1</t>
  </si>
  <si>
    <t>05.105.034-0</t>
  </si>
  <si>
    <t>h</t>
  </si>
  <si>
    <t>0.2</t>
  </si>
  <si>
    <t>05.105.038-0</t>
  </si>
  <si>
    <t>0.3</t>
  </si>
  <si>
    <t>05.105.041-0</t>
  </si>
  <si>
    <t>Plano de Trabalho (P1) e Projeto de Comunicação e Mobilização Social (P2)</t>
  </si>
  <si>
    <t>P1 + P2</t>
  </si>
  <si>
    <t>1.1</t>
  </si>
  <si>
    <t>MÃO-DE-OBRA DE ADVOGADO OU ASSESSOR JURÍDICO</t>
  </si>
  <si>
    <t>1.2</t>
  </si>
  <si>
    <t xml:space="preserve">MÃO-DE-OBRA DE ASSISTENTE SOCIAL </t>
  </si>
  <si>
    <t>1.3</t>
  </si>
  <si>
    <t>MÃO-DE-OBRA DE ECONOMISTA</t>
  </si>
  <si>
    <t>1.4</t>
  </si>
  <si>
    <t>05.105.033-0</t>
  </si>
  <si>
    <t>1.5</t>
  </si>
  <si>
    <t>05.105.032-0</t>
  </si>
  <si>
    <t>1.6</t>
  </si>
  <si>
    <t>05.105.026-0</t>
  </si>
  <si>
    <t>1.7</t>
  </si>
  <si>
    <t>05.105.035-0</t>
  </si>
  <si>
    <t>1.8</t>
  </si>
  <si>
    <t>05.105.025-0</t>
  </si>
  <si>
    <t xml:space="preserve"> Caracterização do Município (P3)</t>
  </si>
  <si>
    <t>P3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</si>
  <si>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</si>
  <si>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</si>
  <si>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</si>
  <si>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</si>
  <si>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</si>
  <si>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</si>
  <si>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</si>
  <si>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</si>
  <si>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</si>
  <si>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19.004.042-2</t>
  </si>
  <si>
    <t>Diagnóstico dos Serviços de Abastecimento de Água Potável (P4),  Esgotamento Sanitário e Drenagem Pluvial Urbana (P5)</t>
  </si>
  <si>
    <t>P4</t>
  </si>
  <si>
    <t>3.1</t>
  </si>
  <si>
    <t>3.2</t>
  </si>
  <si>
    <t>3.3</t>
  </si>
  <si>
    <t>3.4</t>
  </si>
  <si>
    <t>3.5</t>
  </si>
  <si>
    <t>3.6</t>
  </si>
  <si>
    <t>05.105.050-0</t>
  </si>
  <si>
    <t>3.7</t>
  </si>
  <si>
    <t>3.8</t>
  </si>
  <si>
    <t>3.9</t>
  </si>
  <si>
    <t>3.10</t>
  </si>
  <si>
    <t xml:space="preserve"> Proposição de  Arranjos Institucionais, Jurídicos e Econômico-Financeiros (P6), Sistemas de Abastecimento de Água (P7), Sistemas de Esgotamento Sanitário e Drenagem Pluvial Urbana (P8)</t>
  </si>
  <si>
    <t>P6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</si>
  <si>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</si>
  <si>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</si>
  <si>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</si>
  <si>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</si>
  <si>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</si>
  <si>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</si>
  <si>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</si>
  <si>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</si>
  <si>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</si>
  <si>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</si>
  <si>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Versão Preliminar do Plano (P9)</t>
  </si>
  <si>
    <t>P9</t>
  </si>
  <si>
    <t>5.1</t>
  </si>
  <si>
    <t>5.2</t>
  </si>
  <si>
    <t>5.3</t>
  </si>
  <si>
    <t>5.4</t>
  </si>
  <si>
    <t>5.5</t>
  </si>
  <si>
    <t>5.6</t>
  </si>
  <si>
    <t>5.7</t>
  </si>
  <si>
    <t>5.8</t>
  </si>
  <si>
    <t>Versão Final do Plano (P10) e Banco de Dados (P11)</t>
  </si>
  <si>
    <t>P10</t>
  </si>
  <si>
    <t>P11</t>
  </si>
  <si>
    <t>6.1</t>
  </si>
  <si>
    <t>6.2</t>
  </si>
  <si>
    <t>6.3</t>
  </si>
  <si>
    <t>6.4</t>
  </si>
  <si>
    <t>MAO-DE-OBRA DE TÉCNICO DE GEOPROCESSAMENTO</t>
  </si>
  <si>
    <t>6.5</t>
  </si>
  <si>
    <t>Sub total Planos Municipais de Saneamento</t>
  </si>
  <si>
    <t>Sub total Planos Municipais de Saneamento (c/ BDI 16%)</t>
  </si>
  <si>
    <t>meses</t>
  </si>
  <si>
    <t xml:space="preserve">TOTAL </t>
  </si>
  <si>
    <t>BDI (8%)</t>
  </si>
  <si>
    <t>TOTAL GERAL</t>
  </si>
  <si>
    <t>CRONOGRAMA FÍSICO-FINANCEIRO</t>
  </si>
  <si>
    <t>Projeto: ELABORAÇÃO DE PLANO MUNICIPAL DE SANEAMENTO NAS MODALIDADES ÁGUA, ESGOTO E DRENAGEM URBANA, PARA MUNICÍPIOS COM POPULAÇÃO ENTRE 15 E 30 MIL HABITANTES</t>
  </si>
  <si>
    <t>Atividade</t>
  </si>
  <si>
    <t>Supervisão/mês</t>
  </si>
  <si>
    <t>DIAS</t>
  </si>
  <si>
    <t>Plano de Trabalho e Projeto de Comunicação e Mobilização Social (P1+P2)</t>
  </si>
  <si>
    <t>Caracterização do Município (P3)</t>
  </si>
  <si>
    <t>Diagnóstico do Serviço de Abastecimento de Água Potável (P4),  Esgotamento Sanitário e Drenagem Pluvial Urbana (P5)</t>
  </si>
  <si>
    <t>Proposição de  Arranjos Institucionais, Jurídicos e Econômico-Financeiros (P6), sistemas de Abastecimento de Água (P7), esgotamento sanitário e drenagem pluvial urbana (P8)</t>
  </si>
  <si>
    <t>Versão Preliminar do PMSB (P9)</t>
  </si>
  <si>
    <t>Banco de Dados (P10) e Versão Final do Plano (P11)</t>
  </si>
  <si>
    <t>Total</t>
  </si>
  <si>
    <t>Total Acumulado</t>
  </si>
  <si>
    <t>Total (%)</t>
  </si>
  <si>
    <t>Total Acumulado (%)</t>
  </si>
  <si>
    <t>SERVIÇOS DE APOIO TÉCNICO</t>
  </si>
  <si>
    <t>Data:</t>
  </si>
  <si>
    <t>Comitê:</t>
  </si>
  <si>
    <t>Município:</t>
  </si>
  <si>
    <t>LEGENDA:</t>
  </si>
  <si>
    <t>km</t>
  </si>
  <si>
    <t>%</t>
  </si>
  <si>
    <t>m</t>
  </si>
  <si>
    <t/>
  </si>
  <si>
    <t>ESPECIFICAÇÃO</t>
  </si>
  <si>
    <t>DNIT</t>
  </si>
  <si>
    <t>R$/dia</t>
  </si>
  <si>
    <t>R$</t>
  </si>
  <si>
    <t>Despesas diretas</t>
  </si>
  <si>
    <t>mês</t>
  </si>
  <si>
    <t>CUSTO (R$)</t>
  </si>
  <si>
    <t>MÊS</t>
  </si>
  <si>
    <t>PERMANENTE</t>
  </si>
  <si>
    <t>a)</t>
  </si>
  <si>
    <t>Engenheiro Coordenador</t>
  </si>
  <si>
    <t>P8061</t>
  </si>
  <si>
    <t>abr/2026</t>
  </si>
  <si>
    <t>hora</t>
  </si>
  <si>
    <t>b)</t>
  </si>
  <si>
    <t>Engenheiro de Projetos - Junior</t>
  </si>
  <si>
    <t>P8065</t>
  </si>
  <si>
    <t>c)</t>
  </si>
  <si>
    <t>Engenheiro de Projetos - Pleno</t>
  </si>
  <si>
    <t>P8066</t>
  </si>
  <si>
    <t>Técnico cadista</t>
  </si>
  <si>
    <t>P8155</t>
  </si>
  <si>
    <t>d)</t>
  </si>
  <si>
    <t>Auxiliar Administrativo</t>
  </si>
  <si>
    <t>P8026</t>
  </si>
  <si>
    <t>CONSULTORES</t>
  </si>
  <si>
    <t>Advogado sênior</t>
  </si>
  <si>
    <t>P8003</t>
  </si>
  <si>
    <t>Engenheiro de Projetos (Elétrico) - Pleno</t>
  </si>
  <si>
    <t>Engenheiro de Projeto (Orçamentista) - Pleno</t>
  </si>
  <si>
    <t>Engenheiro de Projetos (Mecânico) - Pleno</t>
  </si>
  <si>
    <t>Engenheiro ambiental - Pleno</t>
  </si>
  <si>
    <t>P8058</t>
  </si>
  <si>
    <t>f)</t>
  </si>
  <si>
    <t>Técnico em geoprocessamento</t>
  </si>
  <si>
    <t>Sondagem a percussao - mobilizacao e desmobilizacao</t>
  </si>
  <si>
    <t>COPASA</t>
  </si>
  <si>
    <t>unidade</t>
  </si>
  <si>
    <t>-</t>
  </si>
  <si>
    <t>Sondagem a percussao - adicional de mobilizacao e desmobilizacao</t>
  </si>
  <si>
    <t>Sondagem a percussao - instalacao por furo</t>
  </si>
  <si>
    <t>Sondagem a percussao ø2.1/2" - perfuracao e retirada de amostras</t>
  </si>
  <si>
    <t>SERVIÇOS DE TOPOGRAFIA</t>
  </si>
  <si>
    <t>Mobilização e desmobilização de equipe de topografia</t>
  </si>
  <si>
    <t>Equipe de topografia de campo</t>
  </si>
  <si>
    <t>Equipe de topografia de escritório</t>
  </si>
  <si>
    <t>CADASTRO TÉCNICO</t>
  </si>
  <si>
    <t>OUTRAS DESPESAS</t>
  </si>
  <si>
    <t>ANÁLISE DE ÁGUA</t>
  </si>
  <si>
    <t>Análise fisico-química da água</t>
  </si>
  <si>
    <t>Analise bactereologica da água</t>
  </si>
  <si>
    <t>Veículo tipo pick-up</t>
  </si>
  <si>
    <t>Refeições</t>
  </si>
  <si>
    <t>AGEVAP</t>
  </si>
  <si>
    <t>mai/2026</t>
  </si>
  <si>
    <t>Diárias</t>
  </si>
  <si>
    <t>PRODUTO</t>
  </si>
  <si>
    <t>Plano de Trabalho</t>
  </si>
  <si>
    <t>Cadastro Técnico</t>
  </si>
  <si>
    <t>Estudo Topográfico</t>
  </si>
  <si>
    <t>Estudo de Concepção</t>
  </si>
  <si>
    <t>Projeto Básico</t>
  </si>
  <si>
    <t>Estudos Geotécnicos</t>
  </si>
  <si>
    <t>Estudos Ambientais Preliminares</t>
  </si>
  <si>
    <t>Estudos Ambientais Consolidados</t>
  </si>
  <si>
    <t>Projeto Executivo</t>
  </si>
  <si>
    <t>P8001</t>
  </si>
  <si>
    <t>Advogado júnior</t>
  </si>
  <si>
    <t>P8002</t>
  </si>
  <si>
    <t>Advogado pleno</t>
  </si>
  <si>
    <t>P8007</t>
  </si>
  <si>
    <t>Analista de desenvolvimento de sistemas júnior</t>
  </si>
  <si>
    <t>P8008</t>
  </si>
  <si>
    <t>Analista de desenvolvimento de sistemas pleno</t>
  </si>
  <si>
    <t>P8009</t>
  </si>
  <si>
    <t>Analista de desenvolvimento de sistemas sênior</t>
  </si>
  <si>
    <t>P8013</t>
  </si>
  <si>
    <t>Arquiteto júnior</t>
  </si>
  <si>
    <t>P8014</t>
  </si>
  <si>
    <t>Arquiteto pleno</t>
  </si>
  <si>
    <t>P8015</t>
  </si>
  <si>
    <t>Arquiteto sênior</t>
  </si>
  <si>
    <t>P8019</t>
  </si>
  <si>
    <t>Assistente social júnior</t>
  </si>
  <si>
    <t>P8020</t>
  </si>
  <si>
    <t>Assistente social pleno</t>
  </si>
  <si>
    <t>P8021</t>
  </si>
  <si>
    <t>Assistente social sênior</t>
  </si>
  <si>
    <t>P8025</t>
  </si>
  <si>
    <t>Auxiliar</t>
  </si>
  <si>
    <t>Auxiliar administrativo</t>
  </si>
  <si>
    <t>P8027</t>
  </si>
  <si>
    <t>Auxiliar de laboratório</t>
  </si>
  <si>
    <t>P8028</t>
  </si>
  <si>
    <t>Auxiliar de topografia</t>
  </si>
  <si>
    <t>P8032</t>
  </si>
  <si>
    <t>Biólogo júnior</t>
  </si>
  <si>
    <t>P8033</t>
  </si>
  <si>
    <t>Biólogo pleno</t>
  </si>
  <si>
    <t>P8034</t>
  </si>
  <si>
    <t>Biólogo sênior</t>
  </si>
  <si>
    <t>P8038</t>
  </si>
  <si>
    <t>Chefe de escritório</t>
  </si>
  <si>
    <t>P8040</t>
  </si>
  <si>
    <t>Contador júnior</t>
  </si>
  <si>
    <t>P8041</t>
  </si>
  <si>
    <t>Contador pleno</t>
  </si>
  <si>
    <t>P8042</t>
  </si>
  <si>
    <t>Contador sênior</t>
  </si>
  <si>
    <t>P8044</t>
  </si>
  <si>
    <t xml:space="preserve">Coordenador ambiental </t>
  </si>
  <si>
    <t>P8045</t>
  </si>
  <si>
    <t>Economista júnior</t>
  </si>
  <si>
    <t>P8046</t>
  </si>
  <si>
    <t>Economista pleno</t>
  </si>
  <si>
    <t>P8047</t>
  </si>
  <si>
    <t>Economista sênior</t>
  </si>
  <si>
    <t>P8054</t>
  </si>
  <si>
    <t>Engenheiro agrônomo júnior</t>
  </si>
  <si>
    <t>P8055</t>
  </si>
  <si>
    <t>Engenheiro agrônomo pleno</t>
  </si>
  <si>
    <t>P8056</t>
  </si>
  <si>
    <t>Engenheiro agrônomo sênior</t>
  </si>
  <si>
    <t>P8057</t>
  </si>
  <si>
    <t>Engenheiro ambiental júnior</t>
  </si>
  <si>
    <t>Engenheiro ambiental pleno</t>
  </si>
  <si>
    <t>P8059</t>
  </si>
  <si>
    <t>Engenheiro ambiental sênior</t>
  </si>
  <si>
    <t>P8060</t>
  </si>
  <si>
    <t>Engenheiro consultor especial</t>
  </si>
  <si>
    <t>Engenheiro coordenador</t>
  </si>
  <si>
    <t>P8062</t>
  </si>
  <si>
    <t>Engenheiro de pesca júnior</t>
  </si>
  <si>
    <t>P8063</t>
  </si>
  <si>
    <t>Engenheiro de pesca pleno</t>
  </si>
  <si>
    <t>P8064</t>
  </si>
  <si>
    <t>Engenheiro de pesca sênior</t>
  </si>
  <si>
    <t>Engenheiro de projetos júnior</t>
  </si>
  <si>
    <t>Engenheiro de projetos pleno</t>
  </si>
  <si>
    <t>P8067</t>
  </si>
  <si>
    <t>Engenheiro de projetos sênior</t>
  </si>
  <si>
    <t>P8068</t>
  </si>
  <si>
    <t>Engenheiro florestal júnior</t>
  </si>
  <si>
    <t>P8069</t>
  </si>
  <si>
    <t>Engenheiro florestal pleno</t>
  </si>
  <si>
    <t>P8070</t>
  </si>
  <si>
    <t>Engenheiro florestal sênior</t>
  </si>
  <si>
    <t>P8080</t>
  </si>
  <si>
    <t>Geólogo júnior</t>
  </si>
  <si>
    <t>P8081</t>
  </si>
  <si>
    <t>Geólogo pleno</t>
  </si>
  <si>
    <t>P8082</t>
  </si>
  <si>
    <t>Geólogo sênior</t>
  </si>
  <si>
    <t>P8092</t>
  </si>
  <si>
    <t>Jornalista júnior</t>
  </si>
  <si>
    <t>P8093</t>
  </si>
  <si>
    <t>Jornalista pleno</t>
  </si>
  <si>
    <t>P8094</t>
  </si>
  <si>
    <t>Jornalista sênior</t>
  </si>
  <si>
    <t>P8098</t>
  </si>
  <si>
    <t>Laboratorista</t>
  </si>
  <si>
    <t>P8102</t>
  </si>
  <si>
    <t>Médico veterinário</t>
  </si>
  <si>
    <t>P8106</t>
  </si>
  <si>
    <t>Meteorologista júnior</t>
  </si>
  <si>
    <t>P8107</t>
  </si>
  <si>
    <t>Meteorologista pleno</t>
  </si>
  <si>
    <t>P8108</t>
  </si>
  <si>
    <t>Meteorologista sênior</t>
  </si>
  <si>
    <t>P8112</t>
  </si>
  <si>
    <t>Motorista de caminhão</t>
  </si>
  <si>
    <t>P8113</t>
  </si>
  <si>
    <t>Motorista de veículo leve</t>
  </si>
  <si>
    <t>P8117</t>
  </si>
  <si>
    <t>Oceanógrafo júnior</t>
  </si>
  <si>
    <t>P8118</t>
  </si>
  <si>
    <t>Oceanógrafo pleno</t>
  </si>
  <si>
    <t>P8119</t>
  </si>
  <si>
    <t>Oceanógrafo sênior</t>
  </si>
  <si>
    <t>P8129</t>
  </si>
  <si>
    <t>Pedagogo júnior</t>
  </si>
  <si>
    <t>P8130</t>
  </si>
  <si>
    <t>Pedagogo pleno</t>
  </si>
  <si>
    <t>P8131</t>
  </si>
  <si>
    <t>Pedagogo sênior</t>
  </si>
  <si>
    <t>P8135</t>
  </si>
  <si>
    <t>Secretária</t>
  </si>
  <si>
    <t>P8139</t>
  </si>
  <si>
    <t>Sondador</t>
  </si>
  <si>
    <t>P8143</t>
  </si>
  <si>
    <t>Técnico ambiental</t>
  </si>
  <si>
    <t>P8147</t>
  </si>
  <si>
    <t>Técnico de obras</t>
  </si>
  <si>
    <t>P8151</t>
  </si>
  <si>
    <t>Técnico de segurança do trabalho</t>
  </si>
  <si>
    <t>P8159</t>
  </si>
  <si>
    <t>Técnico em informática - programador</t>
  </si>
  <si>
    <t>P8163</t>
  </si>
  <si>
    <t>Topógrafo</t>
  </si>
  <si>
    <t>P8167</t>
  </si>
  <si>
    <t>Arquivista júnior</t>
  </si>
  <si>
    <t>P8168</t>
  </si>
  <si>
    <t>Arquivista pleno</t>
  </si>
  <si>
    <t>P8169</t>
  </si>
  <si>
    <t>Arquivista sênior</t>
  </si>
  <si>
    <t>P8173</t>
  </si>
  <si>
    <t>Administrador júnior</t>
  </si>
  <si>
    <t>P8174</t>
  </si>
  <si>
    <t>Administrador pleno</t>
  </si>
  <si>
    <t>P8175</t>
  </si>
  <si>
    <t>Administrador sênior</t>
  </si>
  <si>
    <t>P8180</t>
  </si>
  <si>
    <t>Engenheiro agrimensor júnior</t>
  </si>
  <si>
    <t>P8181</t>
  </si>
  <si>
    <t>Engenheiro agrimensor pleno</t>
  </si>
  <si>
    <t>P8182</t>
  </si>
  <si>
    <t>Engenheiro agrimensor sênior</t>
  </si>
  <si>
    <t>P8183</t>
  </si>
  <si>
    <t>Geógrafo júnior</t>
  </si>
  <si>
    <t>P8184</t>
  </si>
  <si>
    <t>Geógrafo pleno</t>
  </si>
  <si>
    <t>P8185</t>
  </si>
  <si>
    <t>Geógrafo sênior</t>
  </si>
  <si>
    <t>P8186</t>
  </si>
  <si>
    <t>Antropólogo júnior</t>
  </si>
  <si>
    <t>P8187</t>
  </si>
  <si>
    <t>Antropólogo pleno</t>
  </si>
  <si>
    <t>P8188</t>
  </si>
  <si>
    <t>Antropólogo sênior</t>
  </si>
  <si>
    <t>P8189</t>
  </si>
  <si>
    <t>Arqueólogo júnior</t>
  </si>
  <si>
    <t>P8190</t>
  </si>
  <si>
    <t>Arqueólogo pleno</t>
  </si>
  <si>
    <t>P8191</t>
  </si>
  <si>
    <t>Arqueólogo sênior</t>
  </si>
  <si>
    <t>P8192</t>
  </si>
  <si>
    <t>Historiador júnior</t>
  </si>
  <si>
    <t>P8193</t>
  </si>
  <si>
    <t>Historiador pleno</t>
  </si>
  <si>
    <t>P8194</t>
  </si>
  <si>
    <t>Historiador sênior</t>
  </si>
  <si>
    <t>P8195</t>
  </si>
  <si>
    <t>Paleontólogo júnior</t>
  </si>
  <si>
    <t>P8196</t>
  </si>
  <si>
    <t>Paleontólogo pleno</t>
  </si>
  <si>
    <t>P8197</t>
  </si>
  <si>
    <t>Paleontólogo sênior</t>
  </si>
  <si>
    <t>P8198</t>
  </si>
  <si>
    <t>Sociólogo júnior</t>
  </si>
  <si>
    <t>P8199</t>
  </si>
  <si>
    <t>Sociólogo pleno</t>
  </si>
  <si>
    <t>P8200</t>
  </si>
  <si>
    <t>Sociólogo sênior</t>
  </si>
  <si>
    <t>Detalhamento do Fator K</t>
  </si>
  <si>
    <t xml:space="preserve">Os K's foram calculados através de fórmulas estabelecidas pelo Acórdão 1787/2011. Os parâmetros utilizados foram estabelecidos pela Nota Técnica Conjunta nº 01/2012/SIP/SAF da Agência Nacional de Águas. </t>
  </si>
  <si>
    <t>DETALHAMENTO DO FATOR K</t>
  </si>
  <si>
    <t>ES - ENCARGOS SOCIAIS*</t>
  </si>
  <si>
    <t>ESA - ENCARGOS SOCIAIS SOBRE RPA</t>
  </si>
  <si>
    <t>ARDF - ADMINISTRAÇÃO, RISCO E DESPESAS FINANCEIRAS</t>
  </si>
  <si>
    <t>L - LUCRO</t>
  </si>
  <si>
    <t>DFL - DESPESAS FISCAIS LEGAIS</t>
  </si>
  <si>
    <t>DFL=(PIS+COFINS+ISS)/(1-PIS+COFINS+ISS)</t>
  </si>
  <si>
    <t xml:space="preserve">PIS </t>
  </si>
  <si>
    <t>COFINS</t>
  </si>
  <si>
    <t>ISS**</t>
  </si>
  <si>
    <t>K1</t>
  </si>
  <si>
    <t>Permanente</t>
  </si>
  <si>
    <t>K1 = [(1+ES+ARDF)*(1+L)*(1+DFL)]</t>
  </si>
  <si>
    <t>K2</t>
  </si>
  <si>
    <t>Consultores</t>
  </si>
  <si>
    <t>K2 = [(1+ESA+ARDF)*(1+L)*(1+DFL)]</t>
  </si>
  <si>
    <t>K3</t>
  </si>
  <si>
    <t>Serviço de Apoio Técnico</t>
  </si>
  <si>
    <t>K3 = [(1+ARDF)*(1+L)*(1+DFL)]</t>
  </si>
  <si>
    <t>K4</t>
  </si>
  <si>
    <t>K4 = (1+L)*(1+DFL)</t>
  </si>
  <si>
    <t>* Valor adotado conforme Portaria nº 498/2024 da Agência Nacional de Águas e Saneamento Básico
** Valor adotado conforme constante no Anexo I da  Lei Complementar nº 5/2016, que dispõe sobre o Sistema Tributário do Município de Baixo Guandu.</t>
  </si>
  <si>
    <t>TOTAL</t>
  </si>
  <si>
    <t>SERVIÇOS DE SONDAGEM</t>
  </si>
  <si>
    <t>Produto 1:</t>
  </si>
  <si>
    <t>Item</t>
  </si>
  <si>
    <t>Data-Base</t>
  </si>
  <si>
    <t>Órgão</t>
  </si>
  <si>
    <t>Descrição</t>
  </si>
  <si>
    <t>Custo unitário 
(R$)</t>
  </si>
  <si>
    <t>Quantitativo</t>
  </si>
  <si>
    <t>Custo total
(R$)</t>
  </si>
  <si>
    <t>Custo total com K 
(R$)</t>
  </si>
  <si>
    <t>Peso
(%)</t>
  </si>
  <si>
    <t>EQUIPE TÉCNICA</t>
  </si>
  <si>
    <t>4.</t>
  </si>
  <si>
    <t>DESPESAS DIVERSAS</t>
  </si>
  <si>
    <t>VALOR TOTAL - Inclusos K's</t>
  </si>
  <si>
    <t>Observações:</t>
  </si>
  <si>
    <t>1-</t>
  </si>
  <si>
    <t>Os K's foram calculados através de fórmulas estabelecidas pelo Acórdão 1787/2011. Os parâmetros utilizados foram estabelecidos pela Nota Técnica Conjunta nº 01/2012/SIP/SAF da Agência Nacional de Águas.</t>
  </si>
  <si>
    <t>2-</t>
  </si>
  <si>
    <t>A remuneração horária é determinada dividindo-se o valor da remuneração mensal pela carga horária efetivamente trabalhada.</t>
  </si>
  <si>
    <t>3-</t>
  </si>
  <si>
    <t>No valor do veículo já estão inclusos os valores de locação, gasolina, manutenção e pedágio.</t>
  </si>
  <si>
    <t>4-</t>
  </si>
  <si>
    <r>
      <t xml:space="preserve">Itens 1 e 2 foram submetidos à atualização de preços, os valores da referência </t>
    </r>
    <r>
      <rPr>
        <sz val="9"/>
        <rFont val="Calibri Light"/>
        <family val="2"/>
      </rPr>
      <t>foram atualizados mediante a aplicação da variação do índice da FGV – Coluna 39 – Consultoria (Supervisão e Projetos),conforme aba 'reajuste'.</t>
    </r>
  </si>
  <si>
    <t>Produto 2:</t>
  </si>
  <si>
    <t>Produto 3:</t>
  </si>
  <si>
    <t>Produto 4:</t>
  </si>
  <si>
    <t>e)</t>
  </si>
  <si>
    <t>Produto 5:</t>
  </si>
  <si>
    <t>Produto 6:</t>
  </si>
  <si>
    <t>Produto 7a:</t>
  </si>
  <si>
    <t>Produto 7:</t>
  </si>
  <si>
    <t>Produto 8:</t>
  </si>
  <si>
    <t>Produto Consolidado</t>
  </si>
  <si>
    <t>CADASTRO TÉCNICO DE REDES DE ESGOTAMENTO SANITÁRIO</t>
  </si>
  <si>
    <r>
      <t xml:space="preserve">Itens 1 e 2 submetidos à atualização de preços, os valores da referência </t>
    </r>
    <r>
      <rPr>
        <sz val="10"/>
        <rFont val="Arial"/>
        <family val="2"/>
      </rPr>
      <t xml:space="preserve">foram atualizados mediante a aplicação da variação do índice da </t>
    </r>
    <r>
      <rPr>
        <b/>
        <sz val="10"/>
        <rFont val="Arial"/>
        <family val="2"/>
      </rPr>
      <t>FGV – Coluna 39 – Consultoria (Supervisão e Projetos),</t>
    </r>
    <r>
      <rPr>
        <sz val="10"/>
        <rFont val="Arial"/>
        <family val="2"/>
      </rPr>
      <t>conforme aba 'reajuste'.</t>
    </r>
  </si>
  <si>
    <t>Custo por produto</t>
  </si>
  <si>
    <t>PERCENTUAL</t>
  </si>
  <si>
    <t>Produto 7.1:</t>
  </si>
  <si>
    <t>Produto 7.2:</t>
  </si>
  <si>
    <t>Cronograma físico-financeiro</t>
  </si>
  <si>
    <t xml:space="preserve">CRONOGRAMA </t>
  </si>
  <si>
    <t>ETAPA PRODUTO</t>
  </si>
  <si>
    <t>Repasse</t>
  </si>
  <si>
    <t>Percentual</t>
  </si>
  <si>
    <t>7.1</t>
  </si>
  <si>
    <t>7.2</t>
  </si>
  <si>
    <t>Finalização Contratual</t>
  </si>
  <si>
    <t>Emissão da Ordem de Serviço</t>
  </si>
  <si>
    <t xml:space="preserve">Análise da versão final do produto </t>
  </si>
  <si>
    <t>Elaboração do produto e entrega da minuta</t>
  </si>
  <si>
    <t>Período para pagamento</t>
  </si>
  <si>
    <t xml:space="preserve">Análise e revisão do produto </t>
  </si>
  <si>
    <t>Finalização contratual interna</t>
  </si>
  <si>
    <t>Correção e entrega versão final do produto</t>
  </si>
  <si>
    <t>Preencher 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</si>
</sst>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mmmm\,\ yyyy;@"/>
    <numFmt numFmtId="168" formatCode="#,##0.000"/>
    <numFmt numFmtId="169" formatCode="0.0%"/>
    <numFmt numFmtId="170" formatCode="#,##0.0000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 Light"/>
      <family val="2"/>
    </font>
    <font>
      <b/>
      <sz val="11"/>
      <color theme="0"/>
      <name val="Calibri Light"/>
      <family val="2"/>
    </font>
    <font>
      <b/>
      <sz val="11"/>
      <color theme="1" tint="0.14999847407452621"/>
      <name val="Calibri Light"/>
      <family val="2"/>
    </font>
    <font>
      <b/>
      <sz val="12"/>
      <color theme="1" tint="0.14999847407452621"/>
      <name val="Calibri Light"/>
      <family val="2"/>
    </font>
    <font>
      <sz val="12"/>
      <color theme="1" tint="0.14999847407452621"/>
      <name val="Calibri Light"/>
      <family val="2"/>
    </font>
    <font>
      <b/>
      <sz val="16"/>
      <color theme="1" tint="0.14999847407452621"/>
      <name val="Calibri Light"/>
      <family val="2"/>
    </font>
    <font>
      <sz val="16"/>
      <color theme="1" tint="0.14999847407452621"/>
      <name val="Calibri Light"/>
      <family val="2"/>
    </font>
    <font>
      <sz val="11"/>
      <color theme="1" tint="0.14999847407452621"/>
      <name val="Calibri Light"/>
      <family val="2"/>
    </font>
    <font>
      <sz val="10"/>
      <color theme="1" tint="0.14999847407452621"/>
      <name val="Calibri Light"/>
      <family val="2"/>
    </font>
    <font>
      <sz val="9"/>
      <color theme="1" tint="0.14999847407452621"/>
      <name val="Calibri Light"/>
      <family val="2"/>
    </font>
    <font>
      <b/>
      <sz val="10"/>
      <color theme="1" tint="0.14999847407452621"/>
      <name val="Calibri Light"/>
      <family val="2"/>
    </font>
    <font>
      <b/>
      <i/>
      <sz val="12"/>
      <color theme="1" tint="0.14999847407452621"/>
      <name val="Calibri Light"/>
      <family val="2"/>
    </font>
    <font>
      <i/>
      <sz val="11"/>
      <color theme="1" tint="0.14999847407452621"/>
      <name val="Calibri Light"/>
      <family val="2"/>
    </font>
    <font>
      <b/>
      <i/>
      <sz val="11"/>
      <color theme="1" tint="0.14999847407452621"/>
      <name val="Calibri Light"/>
      <family val="2"/>
    </font>
    <font>
      <i/>
      <sz val="10"/>
      <color theme="1" tint="0.14999847407452621"/>
      <name val="Calibri Light"/>
      <family val="2"/>
    </font>
    <font>
      <b/>
      <i/>
      <sz val="10"/>
      <color theme="1" tint="0.14999847407452621"/>
      <name val="Calibri Light"/>
      <family val="2"/>
    </font>
    <font>
      <b/>
      <i/>
      <sz val="10"/>
      <color theme="0"/>
      <name val="Calibri Light"/>
      <family val="2"/>
    </font>
    <font>
      <sz val="12"/>
      <name val="Calibri Light"/>
      <family val="2"/>
    </font>
    <font>
      <b/>
      <sz val="12"/>
      <color theme="0"/>
      <name val="Calibri Light"/>
      <family val="2"/>
    </font>
    <font>
      <i/>
      <sz val="12"/>
      <color theme="1" tint="0.1499984740745262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sz val="12"/>
      <name val="Arial"/>
      <family val="2"/>
    </font>
    <font>
      <b/>
      <sz val="10"/>
      <name val="Calibri Light"/>
      <family val="2"/>
    </font>
    <font>
      <sz val="9"/>
      <name val="Calibri Light"/>
      <family val="2"/>
    </font>
    <font>
      <sz val="8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A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0" tint="-0.14996795556505021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/>
      <diagonal/>
    </border>
  </borders>
  <cellStyleXfs count="79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20" borderId="0" applyNumberFormat="0" applyBorder="0" applyAlignment="0" applyProtection="0"/>
    <xf numFmtId="0" fontId="18" fillId="8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22" applyNumberFormat="0" applyAlignment="0" applyProtection="0"/>
    <xf numFmtId="0" fontId="21" fillId="23" borderId="23" applyNumberFormat="0" applyAlignment="0" applyProtection="0"/>
    <xf numFmtId="0" fontId="22" fillId="0" borderId="24" applyNumberFormat="0" applyFill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3" fillId="30" borderId="22" applyNumberFormat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17" fillId="0" borderId="0"/>
    <xf numFmtId="0" fontId="13" fillId="33" borderId="25" applyNumberFormat="0" applyFont="0" applyAlignment="0" applyProtection="0"/>
    <xf numFmtId="9" fontId="4" fillId="0" borderId="0" applyFont="0" applyFill="0" applyBorder="0" applyAlignment="0" applyProtection="0"/>
    <xf numFmtId="0" fontId="26" fillId="22" borderId="26" applyNumberFormat="0" applyAlignment="0" applyProtection="0"/>
    <xf numFmtId="164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1" fillId="0" borderId="28" applyNumberFormat="0" applyFill="0" applyAlignment="0" applyProtection="0"/>
    <xf numFmtId="0" fontId="32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7" borderId="0" applyNumberFormat="0" applyBorder="0" applyAlignment="0" applyProtection="0"/>
    <xf numFmtId="0" fontId="34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20">
    <xf numFmtId="0" fontId="0" fillId="0" borderId="0" xfId="0"/>
    <xf numFmtId="4" fontId="0" fillId="0" borderId="0" xfId="0" applyNumberFormat="1"/>
    <xf numFmtId="4" fontId="6" fillId="0" borderId="0" xfId="0" applyNumberFormat="1" applyFont="1"/>
    <xf numFmtId="1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36" applyFont="1" applyBorder="1" applyAlignment="1">
      <alignment horizontal="center" vertical="center"/>
    </xf>
    <xf numFmtId="165" fontId="5" fillId="0" borderId="2" xfId="36" applyNumberFormat="1" applyFont="1" applyBorder="1" applyAlignment="1">
      <alignment vertical="center"/>
    </xf>
    <xf numFmtId="164" fontId="5" fillId="0" borderId="2" xfId="36" applyFont="1" applyBorder="1" applyAlignment="1">
      <alignment vertical="center"/>
    </xf>
    <xf numFmtId="164" fontId="5" fillId="0" borderId="3" xfId="36" applyFont="1" applyBorder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 wrapText="1"/>
    </xf>
    <xf numFmtId="164" fontId="6" fillId="9" borderId="0" xfId="0" applyNumberFormat="1" applyFont="1" applyFill="1" applyAlignment="1">
      <alignment vertical="center" wrapText="1"/>
    </xf>
    <xf numFmtId="164" fontId="5" fillId="0" borderId="0" xfId="36" applyFont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vertical="center" wrapText="1"/>
    </xf>
    <xf numFmtId="164" fontId="10" fillId="9" borderId="0" xfId="0" applyNumberFormat="1" applyFont="1" applyFill="1" applyAlignment="1">
      <alignment vertical="center" wrapText="1"/>
    </xf>
    <xf numFmtId="0" fontId="10" fillId="0" borderId="4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65" fontId="6" fillId="0" borderId="2" xfId="36" applyNumberFormat="1" applyFont="1" applyBorder="1" applyAlignment="1">
      <alignment horizontal="center" vertical="center"/>
    </xf>
    <xf numFmtId="164" fontId="6" fillId="0" borderId="2" xfId="36" applyFont="1" applyBorder="1" applyAlignment="1">
      <alignment vertical="center"/>
    </xf>
    <xf numFmtId="164" fontId="6" fillId="0" borderId="3" xfId="36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1" fontId="6" fillId="0" borderId="2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4" fontId="0" fillId="0" borderId="5" xfId="0" applyNumberFormat="1" applyBorder="1"/>
    <xf numFmtId="4" fontId="5" fillId="0" borderId="5" xfId="0" applyNumberFormat="1" applyFont="1" applyBorder="1"/>
    <xf numFmtId="4" fontId="5" fillId="0" borderId="6" xfId="0" applyNumberFormat="1" applyFont="1" applyBorder="1"/>
    <xf numFmtId="4" fontId="5" fillId="0" borderId="7" xfId="0" applyNumberFormat="1" applyFont="1" applyBorder="1"/>
    <xf numFmtId="4" fontId="0" fillId="0" borderId="7" xfId="0" applyNumberFormat="1" applyBorder="1"/>
    <xf numFmtId="1" fontId="7" fillId="0" borderId="2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3" fontId="10" fillId="9" borderId="11" xfId="0" applyNumberFormat="1" applyFont="1" applyFill="1" applyBorder="1" applyAlignment="1">
      <alignment horizontal="center"/>
    </xf>
    <xf numFmtId="3" fontId="10" fillId="9" borderId="12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166" fontId="1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" fontId="10" fillId="0" borderId="0" xfId="0" applyNumberFormat="1" applyFont="1" applyAlignment="1">
      <alignment vertical="center"/>
    </xf>
    <xf numFmtId="4" fontId="5" fillId="0" borderId="0" xfId="0" applyNumberFormat="1" applyFont="1"/>
    <xf numFmtId="4" fontId="5" fillId="10" borderId="0" xfId="0" applyNumberFormat="1" applyFont="1" applyFill="1"/>
    <xf numFmtId="4" fontId="5" fillId="10" borderId="6" xfId="0" applyNumberFormat="1" applyFont="1" applyFill="1" applyBorder="1"/>
    <xf numFmtId="0" fontId="5" fillId="0" borderId="13" xfId="0" applyFont="1" applyBorder="1"/>
    <xf numFmtId="0" fontId="5" fillId="0" borderId="14" xfId="0" applyFont="1" applyBorder="1"/>
    <xf numFmtId="0" fontId="5" fillId="10" borderId="13" xfId="0" applyFont="1" applyFill="1" applyBorder="1"/>
    <xf numFmtId="4" fontId="5" fillId="10" borderId="15" xfId="0" applyNumberFormat="1" applyFont="1" applyFill="1" applyBorder="1"/>
    <xf numFmtId="0" fontId="12" fillId="0" borderId="0" xfId="0" applyFont="1" applyAlignment="1">
      <alignment horizontal="right"/>
    </xf>
    <xf numFmtId="0" fontId="38" fillId="0" borderId="0" xfId="0" applyFont="1" applyAlignment="1">
      <alignment horizontal="center"/>
    </xf>
    <xf numFmtId="0" fontId="39" fillId="0" borderId="0" xfId="0" applyFont="1"/>
    <xf numFmtId="0" fontId="41" fillId="0" borderId="0" xfId="0" applyFont="1"/>
    <xf numFmtId="0" fontId="38" fillId="0" borderId="0" xfId="0" applyFont="1" applyAlignment="1">
      <alignment vertical="center"/>
    </xf>
    <xf numFmtId="0" fontId="38" fillId="0" borderId="31" xfId="45" applyFont="1" applyBorder="1" applyAlignment="1">
      <alignment horizontal="left" vertical="center"/>
    </xf>
    <xf numFmtId="0" fontId="39" fillId="0" borderId="31" xfId="45" applyFont="1" applyBorder="1"/>
    <xf numFmtId="0" fontId="38" fillId="0" borderId="31" xfId="45" applyFont="1" applyBorder="1" applyAlignment="1">
      <alignment horizontal="right" vertical="center"/>
    </xf>
    <xf numFmtId="14" fontId="39" fillId="0" borderId="0" xfId="45" applyNumberFormat="1" applyFont="1" applyAlignment="1">
      <alignment horizontal="center" vertical="center"/>
    </xf>
    <xf numFmtId="0" fontId="39" fillId="0" borderId="31" xfId="45" applyFont="1" applyBorder="1" applyAlignment="1">
      <alignment horizontal="left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38" fillId="0" borderId="0" xfId="45" applyFont="1" applyAlignment="1">
      <alignment horizontal="left" vertical="center"/>
    </xf>
    <xf numFmtId="0" fontId="39" fillId="0" borderId="0" xfId="45" applyFont="1"/>
    <xf numFmtId="0" fontId="38" fillId="0" borderId="0" xfId="45" applyFont="1" applyAlignment="1">
      <alignment horizontal="right" vertical="center"/>
    </xf>
    <xf numFmtId="0" fontId="39" fillId="0" borderId="0" xfId="45" applyFont="1" applyAlignment="1">
      <alignment horizontal="left" vertical="center"/>
    </xf>
    <xf numFmtId="0" fontId="39" fillId="0" borderId="0" xfId="49" applyFont="1" applyAlignment="1">
      <alignment horizontal="center" vertical="center"/>
    </xf>
    <xf numFmtId="3" fontId="39" fillId="0" borderId="0" xfId="49" applyNumberFormat="1" applyFont="1" applyAlignment="1">
      <alignment horizontal="left" vertical="center"/>
    </xf>
    <xf numFmtId="0" fontId="39" fillId="0" borderId="0" xfId="49" applyFont="1" applyAlignment="1">
      <alignment horizontal="left" vertical="center"/>
    </xf>
    <xf numFmtId="14" fontId="39" fillId="0" borderId="31" xfId="45" applyNumberFormat="1" applyFont="1" applyBorder="1" applyAlignment="1">
      <alignment horizontal="left" vertical="center"/>
    </xf>
    <xf numFmtId="0" fontId="39" fillId="0" borderId="0" xfId="49" applyFont="1"/>
    <xf numFmtId="4" fontId="38" fillId="0" borderId="0" xfId="45" applyNumberFormat="1" applyFont="1" applyAlignment="1">
      <alignment horizontal="right" vertical="center"/>
    </xf>
    <xf numFmtId="4" fontId="39" fillId="0" borderId="0" xfId="45" applyNumberFormat="1" applyFont="1" applyAlignment="1">
      <alignment vertical="center"/>
    </xf>
    <xf numFmtId="4" fontId="38" fillId="0" borderId="0" xfId="45" applyNumberFormat="1" applyFont="1" applyAlignment="1">
      <alignment vertical="center"/>
    </xf>
    <xf numFmtId="0" fontId="39" fillId="0" borderId="0" xfId="45" applyFont="1" applyAlignment="1">
      <alignment vertical="center"/>
    </xf>
    <xf numFmtId="0" fontId="39" fillId="0" borderId="0" xfId="45" applyFont="1" applyAlignment="1">
      <alignment vertical="top"/>
    </xf>
    <xf numFmtId="4" fontId="39" fillId="0" borderId="0" xfId="45" applyNumberFormat="1" applyFont="1" applyAlignment="1">
      <alignment vertical="top"/>
    </xf>
    <xf numFmtId="164" fontId="38" fillId="0" borderId="0" xfId="45" applyNumberFormat="1" applyFont="1" applyAlignment="1">
      <alignment horizontal="center" vertical="center"/>
    </xf>
    <xf numFmtId="1" fontId="38" fillId="0" borderId="0" xfId="45" applyNumberFormat="1" applyFont="1" applyAlignment="1">
      <alignment horizontal="center" vertical="center"/>
    </xf>
    <xf numFmtId="43" fontId="38" fillId="0" borderId="0" xfId="47" applyNumberFormat="1" applyFont="1" applyAlignment="1">
      <alignment horizontal="center" vertical="center"/>
    </xf>
    <xf numFmtId="0" fontId="46" fillId="0" borderId="0" xfId="45" applyFont="1" applyAlignment="1">
      <alignment horizontal="left" vertical="center"/>
    </xf>
    <xf numFmtId="0" fontId="38" fillId="0" borderId="0" xfId="45" applyFont="1" applyAlignment="1">
      <alignment vertical="center"/>
    </xf>
    <xf numFmtId="0" fontId="38" fillId="0" borderId="0" xfId="45" applyFont="1" applyAlignment="1">
      <alignment vertical="center" wrapText="1"/>
    </xf>
    <xf numFmtId="0" fontId="39" fillId="0" borderId="0" xfId="45" applyFont="1" applyAlignment="1">
      <alignment horizontal="right"/>
    </xf>
    <xf numFmtId="0" fontId="39" fillId="0" borderId="0" xfId="45" applyFont="1" applyAlignment="1">
      <alignment horizontal="right" vertical="center"/>
    </xf>
    <xf numFmtId="0" fontId="38" fillId="0" borderId="0" xfId="45" applyFont="1" applyAlignment="1">
      <alignment horizontal="right"/>
    </xf>
    <xf numFmtId="0" fontId="39" fillId="0" borderId="0" xfId="45" applyFont="1" applyAlignment="1">
      <alignment horizontal="center"/>
    </xf>
    <xf numFmtId="0" fontId="36" fillId="37" borderId="0" xfId="45" applyFont="1" applyFill="1" applyAlignment="1">
      <alignment horizontal="right" vertical="center" wrapText="1"/>
    </xf>
    <xf numFmtId="0" fontId="36" fillId="37" borderId="0" xfId="45" applyFont="1" applyFill="1" applyAlignment="1">
      <alignment vertical="center" wrapText="1"/>
    </xf>
    <xf numFmtId="1" fontId="42" fillId="0" borderId="0" xfId="45" applyNumberFormat="1" applyFont="1" applyAlignment="1">
      <alignment horizontal="center" vertical="center"/>
    </xf>
    <xf numFmtId="0" fontId="42" fillId="0" borderId="0" xfId="45" applyFont="1" applyAlignment="1">
      <alignment horizontal="left" vertical="center"/>
    </xf>
    <xf numFmtId="0" fontId="42" fillId="0" borderId="0" xfId="45" applyFont="1" applyAlignment="1">
      <alignment vertical="center"/>
    </xf>
    <xf numFmtId="0" fontId="42" fillId="0" borderId="0" xfId="45" applyFont="1" applyAlignment="1">
      <alignment horizontal="right"/>
    </xf>
    <xf numFmtId="10" fontId="42" fillId="0" borderId="0" xfId="46" applyNumberFormat="1" applyFont="1" applyAlignment="1">
      <alignment horizontal="left" vertical="center"/>
    </xf>
    <xf numFmtId="4" fontId="42" fillId="0" borderId="0" xfId="45" applyNumberFormat="1" applyFont="1" applyAlignment="1">
      <alignment vertical="center"/>
    </xf>
    <xf numFmtId="43" fontId="42" fillId="0" borderId="0" xfId="47" applyNumberFormat="1" applyFont="1" applyAlignment="1">
      <alignment vertical="center"/>
    </xf>
    <xf numFmtId="1" fontId="37" fillId="36" borderId="0" xfId="45" applyNumberFormat="1" applyFont="1" applyFill="1" applyAlignment="1">
      <alignment horizontal="center" vertical="center"/>
    </xf>
    <xf numFmtId="0" fontId="37" fillId="36" borderId="0" xfId="45" applyFont="1" applyFill="1" applyAlignment="1">
      <alignment horizontal="left" vertical="center"/>
    </xf>
    <xf numFmtId="0" fontId="48" fillId="36" borderId="0" xfId="45" applyFont="1" applyFill="1" applyAlignment="1">
      <alignment horizontal="left" vertical="center"/>
    </xf>
    <xf numFmtId="0" fontId="37" fillId="36" borderId="0" xfId="45" applyFont="1" applyFill="1" applyAlignment="1">
      <alignment horizontal="right"/>
    </xf>
    <xf numFmtId="43" fontId="37" fillId="36" borderId="0" xfId="47" applyNumberFormat="1" applyFont="1" applyFill="1" applyAlignment="1">
      <alignment horizontal="center" vertical="center"/>
    </xf>
    <xf numFmtId="4" fontId="37" fillId="36" borderId="0" xfId="45" applyNumberFormat="1" applyFont="1" applyFill="1" applyAlignment="1">
      <alignment vertical="center"/>
    </xf>
    <xf numFmtId="4" fontId="37" fillId="36" borderId="0" xfId="46" applyNumberFormat="1" applyFont="1" applyFill="1" applyAlignment="1">
      <alignment vertical="center"/>
    </xf>
    <xf numFmtId="0" fontId="43" fillId="0" borderId="0" xfId="45" applyFont="1" applyAlignment="1">
      <alignment vertical="center"/>
    </xf>
    <xf numFmtId="0" fontId="44" fillId="0" borderId="0" xfId="45" applyFont="1" applyAlignment="1">
      <alignment vertical="center"/>
    </xf>
    <xf numFmtId="0" fontId="44" fillId="0" borderId="0" xfId="45" applyFont="1"/>
    <xf numFmtId="0" fontId="44" fillId="0" borderId="0" xfId="45" applyFont="1" applyAlignment="1">
      <alignment horizontal="right"/>
    </xf>
    <xf numFmtId="0" fontId="44" fillId="0" borderId="0" xfId="45" applyFont="1" applyAlignment="1">
      <alignment horizontal="center" vertical="top"/>
    </xf>
    <xf numFmtId="0" fontId="45" fillId="35" borderId="0" xfId="45" applyFont="1" applyFill="1" applyAlignment="1">
      <alignment horizontal="center" vertical="center"/>
    </xf>
    <xf numFmtId="0" fontId="45" fillId="35" borderId="0" xfId="45" applyFont="1" applyFill="1" applyAlignment="1">
      <alignment horizontal="left" vertical="center"/>
    </xf>
    <xf numFmtId="0" fontId="45" fillId="35" borderId="0" xfId="45" applyFont="1" applyFill="1" applyAlignment="1">
      <alignment horizontal="right" vertical="center"/>
    </xf>
    <xf numFmtId="4" fontId="43" fillId="34" borderId="0" xfId="45" applyNumberFormat="1" applyFont="1" applyFill="1" applyAlignment="1">
      <alignment horizontal="center" vertical="center"/>
    </xf>
    <xf numFmtId="0" fontId="43" fillId="0" borderId="0" xfId="45" applyFont="1" applyAlignment="1">
      <alignment horizontal="center" vertical="center"/>
    </xf>
    <xf numFmtId="0" fontId="43" fillId="0" borderId="0" xfId="45" applyFont="1" applyAlignment="1">
      <alignment horizontal="justify" vertical="center" wrapText="1"/>
    </xf>
    <xf numFmtId="2" fontId="43" fillId="0" borderId="0" xfId="45" applyNumberFormat="1" applyFont="1" applyAlignment="1">
      <alignment horizontal="right" vertical="center"/>
    </xf>
    <xf numFmtId="4" fontId="43" fillId="0" borderId="0" xfId="45" applyNumberFormat="1" applyFont="1" applyAlignment="1">
      <alignment vertical="center"/>
    </xf>
    <xf numFmtId="3" fontId="43" fillId="0" borderId="0" xfId="45" applyNumberFormat="1" applyFont="1" applyAlignment="1">
      <alignment horizontal="center" vertical="center"/>
    </xf>
    <xf numFmtId="4" fontId="43" fillId="34" borderId="0" xfId="48" applyNumberFormat="1" applyFont="1" applyFill="1" applyAlignment="1">
      <alignment horizontal="right" vertical="center"/>
    </xf>
    <xf numFmtId="3" fontId="43" fillId="34" borderId="0" xfId="48" applyNumberFormat="1" applyFont="1" applyFill="1" applyAlignment="1">
      <alignment horizontal="center" vertical="center"/>
    </xf>
    <xf numFmtId="1" fontId="43" fillId="34" borderId="0" xfId="45" applyNumberFormat="1" applyFont="1" applyFill="1" applyAlignment="1">
      <alignment vertical="center"/>
    </xf>
    <xf numFmtId="1" fontId="43" fillId="34" borderId="0" xfId="45" applyNumberFormat="1" applyFont="1" applyFill="1" applyAlignment="1">
      <alignment horizontal="center" vertical="center"/>
    </xf>
    <xf numFmtId="4" fontId="43" fillId="34" borderId="0" xfId="48" applyNumberFormat="1" applyFont="1" applyFill="1" applyAlignment="1">
      <alignment horizontal="center" vertical="center"/>
    </xf>
    <xf numFmtId="4" fontId="43" fillId="34" borderId="0" xfId="45" applyNumberFormat="1" applyFont="1" applyFill="1" applyAlignment="1">
      <alignment horizontal="justify" vertical="center"/>
    </xf>
    <xf numFmtId="0" fontId="45" fillId="35" borderId="0" xfId="45" applyFont="1" applyFill="1" applyAlignment="1">
      <alignment vertical="center"/>
    </xf>
    <xf numFmtId="4" fontId="45" fillId="35" borderId="0" xfId="45" applyNumberFormat="1" applyFont="1" applyFill="1" applyAlignment="1">
      <alignment vertical="center"/>
    </xf>
    <xf numFmtId="4" fontId="43" fillId="34" borderId="0" xfId="45" applyNumberFormat="1" applyFont="1" applyFill="1" applyAlignment="1">
      <alignment vertical="center"/>
    </xf>
    <xf numFmtId="0" fontId="45" fillId="0" borderId="0" xfId="45" applyFont="1" applyAlignment="1">
      <alignment horizontal="justify" vertical="center" wrapText="1"/>
    </xf>
    <xf numFmtId="0" fontId="43" fillId="0" borderId="0" xfId="45" applyFont="1" applyAlignment="1">
      <alignment horizontal="right" vertical="center"/>
    </xf>
    <xf numFmtId="4" fontId="45" fillId="0" borderId="0" xfId="45" applyNumberFormat="1" applyFont="1" applyAlignment="1">
      <alignment vertical="center"/>
    </xf>
    <xf numFmtId="4" fontId="45" fillId="35" borderId="0" xfId="45" applyNumberFormat="1" applyFont="1" applyFill="1" applyAlignment="1">
      <alignment horizontal="right" vertical="center"/>
    </xf>
    <xf numFmtId="0" fontId="45" fillId="35" borderId="32" xfId="45" applyFont="1" applyFill="1" applyBorder="1" applyAlignment="1">
      <alignment horizontal="center" vertical="center"/>
    </xf>
    <xf numFmtId="0" fontId="45" fillId="35" borderId="32" xfId="45" applyFont="1" applyFill="1" applyBorder="1" applyAlignment="1">
      <alignment horizontal="left" vertical="center"/>
    </xf>
    <xf numFmtId="0" fontId="45" fillId="35" borderId="32" xfId="45" applyFont="1" applyFill="1" applyBorder="1" applyAlignment="1">
      <alignment horizontal="right" vertical="center"/>
    </xf>
    <xf numFmtId="0" fontId="35" fillId="38" borderId="37" xfId="45" applyFont="1" applyFill="1" applyBorder="1" applyAlignment="1">
      <alignment horizontal="center" vertical="center"/>
    </xf>
    <xf numFmtId="0" fontId="35" fillId="38" borderId="37" xfId="45" applyFont="1" applyFill="1" applyBorder="1" applyAlignment="1">
      <alignment vertical="center"/>
    </xf>
    <xf numFmtId="0" fontId="35" fillId="38" borderId="37" xfId="45" applyFont="1" applyFill="1" applyBorder="1" applyAlignment="1">
      <alignment horizontal="right" vertical="center"/>
    </xf>
    <xf numFmtId="0" fontId="39" fillId="0" borderId="0" xfId="45" applyFont="1" applyAlignment="1">
      <alignment horizontal="center" vertical="center"/>
    </xf>
    <xf numFmtId="4" fontId="43" fillId="0" borderId="0" xfId="45" applyNumberFormat="1" applyFont="1" applyAlignment="1">
      <alignment horizontal="center" vertical="center"/>
    </xf>
    <xf numFmtId="0" fontId="44" fillId="0" borderId="0" xfId="45" applyFont="1" applyAlignment="1">
      <alignment horizontal="center"/>
    </xf>
    <xf numFmtId="0" fontId="39" fillId="0" borderId="0" xfId="49" applyFont="1" applyAlignment="1">
      <alignment vertical="center"/>
    </xf>
    <xf numFmtId="10" fontId="49" fillId="34" borderId="0" xfId="46" applyNumberFormat="1" applyFont="1" applyFill="1" applyAlignment="1">
      <alignment horizontal="right" vertical="center"/>
    </xf>
    <xf numFmtId="10" fontId="49" fillId="0" borderId="0" xfId="46" applyNumberFormat="1" applyFont="1" applyAlignment="1">
      <alignment horizontal="right" vertical="center"/>
    </xf>
    <xf numFmtId="10" fontId="50" fillId="0" borderId="0" xfId="46" applyNumberFormat="1" applyFont="1" applyAlignment="1">
      <alignment horizontal="right" vertical="center"/>
    </xf>
    <xf numFmtId="0" fontId="39" fillId="0" borderId="0" xfId="49" applyFont="1" applyAlignment="1">
      <alignment horizontal="justify"/>
    </xf>
    <xf numFmtId="0" fontId="52" fillId="0" borderId="0" xfId="0" applyFont="1"/>
    <xf numFmtId="0" fontId="52" fillId="0" borderId="0" xfId="0" applyFont="1" applyAlignment="1">
      <alignment vertical="center"/>
    </xf>
    <xf numFmtId="4" fontId="39" fillId="0" borderId="0" xfId="0" applyNumberFormat="1" applyFont="1" applyAlignment="1">
      <alignment vertical="center"/>
    </xf>
    <xf numFmtId="0" fontId="42" fillId="34" borderId="38" xfId="45" applyFont="1" applyFill="1" applyBorder="1" applyAlignment="1">
      <alignment horizontal="left" vertical="center"/>
    </xf>
    <xf numFmtId="0" fontId="42" fillId="34" borderId="38" xfId="45" applyFont="1" applyFill="1" applyBorder="1" applyAlignment="1">
      <alignment horizontal="right"/>
    </xf>
    <xf numFmtId="43" fontId="42" fillId="34" borderId="38" xfId="47" applyNumberFormat="1" applyFont="1" applyFill="1" applyBorder="1" applyAlignment="1">
      <alignment horizontal="left" vertical="center"/>
    </xf>
    <xf numFmtId="4" fontId="42" fillId="34" borderId="38" xfId="45" applyNumberFormat="1" applyFont="1" applyFill="1" applyBorder="1" applyAlignment="1">
      <alignment vertical="center"/>
    </xf>
    <xf numFmtId="10" fontId="42" fillId="34" borderId="38" xfId="46" applyNumberFormat="1" applyFont="1" applyFill="1" applyBorder="1" applyAlignment="1">
      <alignment vertical="center"/>
    </xf>
    <xf numFmtId="0" fontId="42" fillId="34" borderId="38" xfId="45" applyFont="1" applyFill="1" applyBorder="1" applyAlignment="1">
      <alignment vertical="center"/>
    </xf>
    <xf numFmtId="0" fontId="47" fillId="34" borderId="38" xfId="45" applyFont="1" applyFill="1" applyBorder="1" applyAlignment="1">
      <alignment horizontal="left" vertical="center"/>
    </xf>
    <xf numFmtId="10" fontId="42" fillId="34" borderId="38" xfId="46" applyNumberFormat="1" applyFont="1" applyFill="1" applyBorder="1" applyAlignment="1">
      <alignment horizontal="left" vertical="center"/>
    </xf>
    <xf numFmtId="43" fontId="42" fillId="34" borderId="38" xfId="47" applyNumberFormat="1" applyFont="1" applyFill="1" applyBorder="1" applyAlignment="1">
      <alignment vertical="center"/>
    </xf>
    <xf numFmtId="0" fontId="43" fillId="34" borderId="39" xfId="45" applyFont="1" applyFill="1" applyBorder="1" applyAlignment="1">
      <alignment horizontal="center" vertical="center"/>
    </xf>
    <xf numFmtId="4" fontId="43" fillId="34" borderId="39" xfId="45" applyNumberFormat="1" applyFont="1" applyFill="1" applyBorder="1" applyAlignment="1">
      <alignment horizontal="center" vertical="center"/>
    </xf>
    <xf numFmtId="0" fontId="43" fillId="34" borderId="39" xfId="45" applyFont="1" applyFill="1" applyBorder="1" applyAlignment="1">
      <alignment horizontal="justify" vertical="center" wrapText="1"/>
    </xf>
    <xf numFmtId="4" fontId="43" fillId="34" borderId="39" xfId="45" applyNumberFormat="1" applyFont="1" applyFill="1" applyBorder="1" applyAlignment="1">
      <alignment horizontal="right" vertical="center"/>
    </xf>
    <xf numFmtId="0" fontId="43" fillId="34" borderId="38" xfId="45" applyFont="1" applyFill="1" applyBorder="1" applyAlignment="1">
      <alignment horizontal="center" vertical="center"/>
    </xf>
    <xf numFmtId="4" fontId="43" fillId="34" borderId="38" xfId="45" applyNumberFormat="1" applyFont="1" applyFill="1" applyBorder="1" applyAlignment="1">
      <alignment horizontal="center" vertical="center"/>
    </xf>
    <xf numFmtId="4" fontId="43" fillId="34" borderId="38" xfId="45" applyNumberFormat="1" applyFont="1" applyFill="1" applyBorder="1" applyAlignment="1">
      <alignment horizontal="right" vertical="center"/>
    </xf>
    <xf numFmtId="1" fontId="43" fillId="34" borderId="39" xfId="45" applyNumberFormat="1" applyFont="1" applyFill="1" applyBorder="1" applyAlignment="1">
      <alignment horizontal="center" vertical="center" wrapText="1"/>
    </xf>
    <xf numFmtId="4" fontId="43" fillId="34" borderId="39" xfId="45" applyNumberFormat="1" applyFont="1" applyFill="1" applyBorder="1" applyAlignment="1">
      <alignment horizontal="left" vertical="center" wrapText="1"/>
    </xf>
    <xf numFmtId="4" fontId="43" fillId="34" borderId="39" xfId="48" applyNumberFormat="1" applyFont="1" applyFill="1" applyBorder="1" applyAlignment="1">
      <alignment horizontal="right" vertical="center"/>
    </xf>
    <xf numFmtId="3" fontId="43" fillId="34" borderId="39" xfId="48" applyNumberFormat="1" applyFont="1" applyFill="1" applyBorder="1" applyAlignment="1">
      <alignment horizontal="center" vertical="center"/>
    </xf>
    <xf numFmtId="1" fontId="43" fillId="34" borderId="39" xfId="45" applyNumberFormat="1" applyFont="1" applyFill="1" applyBorder="1" applyAlignment="1">
      <alignment vertical="center"/>
    </xf>
    <xf numFmtId="1" fontId="43" fillId="34" borderId="39" xfId="45" applyNumberFormat="1" applyFont="1" applyFill="1" applyBorder="1" applyAlignment="1">
      <alignment horizontal="center" vertical="center"/>
    </xf>
    <xf numFmtId="1" fontId="43" fillId="34" borderId="38" xfId="45" applyNumberFormat="1" applyFont="1" applyFill="1" applyBorder="1" applyAlignment="1">
      <alignment horizontal="center" vertical="center"/>
    </xf>
    <xf numFmtId="10" fontId="49" fillId="34" borderId="39" xfId="46" applyNumberFormat="1" applyFont="1" applyFill="1" applyBorder="1" applyAlignment="1">
      <alignment horizontal="right" vertical="center"/>
    </xf>
    <xf numFmtId="10" fontId="49" fillId="34" borderId="38" xfId="46" applyNumberFormat="1" applyFont="1" applyFill="1" applyBorder="1" applyAlignment="1">
      <alignment horizontal="right" vertical="center"/>
    </xf>
    <xf numFmtId="0" fontId="39" fillId="34" borderId="39" xfId="49" applyFont="1" applyFill="1" applyBorder="1" applyAlignment="1">
      <alignment horizontal="center" vertical="center"/>
    </xf>
    <xf numFmtId="4" fontId="38" fillId="0" borderId="0" xfId="46" applyNumberFormat="1" applyFont="1" applyAlignment="1">
      <alignment horizontal="right" vertical="center"/>
    </xf>
    <xf numFmtId="0" fontId="39" fillId="0" borderId="31" xfId="45" applyFont="1" applyBorder="1" applyAlignment="1">
      <alignment wrapText="1"/>
    </xf>
    <xf numFmtId="0" fontId="54" fillId="34" borderId="39" xfId="0" applyFont="1" applyFill="1" applyBorder="1" applyAlignment="1">
      <alignment horizontal="left" vertical="center" wrapText="1"/>
    </xf>
    <xf numFmtId="0" fontId="39" fillId="34" borderId="40" xfId="0" applyFont="1" applyFill="1" applyBorder="1" applyAlignment="1">
      <alignment horizontal="left" vertical="center" wrapText="1"/>
    </xf>
    <xf numFmtId="0" fontId="39" fillId="34" borderId="39" xfId="0" applyFont="1" applyFill="1" applyBorder="1" applyAlignment="1">
      <alignment horizontal="left" wrapText="1"/>
    </xf>
    <xf numFmtId="0" fontId="39" fillId="34" borderId="0" xfId="0" applyFont="1" applyFill="1" applyAlignment="1">
      <alignment horizontal="left" wrapText="1"/>
    </xf>
    <xf numFmtId="0" fontId="37" fillId="35" borderId="32" xfId="0" applyFont="1" applyFill="1" applyBorder="1" applyAlignment="1">
      <alignment horizontal="center" vertical="center" wrapText="1"/>
    </xf>
    <xf numFmtId="0" fontId="57" fillId="0" borderId="0" xfId="0" applyFont="1"/>
    <xf numFmtId="0" fontId="39" fillId="34" borderId="40" xfId="0" applyFont="1" applyFill="1" applyBorder="1" applyAlignment="1">
      <alignment horizontal="center" vertical="center" wrapText="1"/>
    </xf>
    <xf numFmtId="0" fontId="39" fillId="34" borderId="40" xfId="0" applyFont="1" applyFill="1" applyBorder="1" applyAlignment="1">
      <alignment horizontal="left" vertical="center"/>
    </xf>
    <xf numFmtId="4" fontId="39" fillId="34" borderId="40" xfId="0" applyNumberFormat="1" applyFont="1" applyFill="1" applyBorder="1" applyAlignment="1">
      <alignment horizontal="center" vertical="center" wrapText="1"/>
    </xf>
    <xf numFmtId="10" fontId="39" fillId="34" borderId="40" xfId="34" applyNumberFormat="1" applyFont="1" applyFill="1" applyBorder="1" applyAlignment="1">
      <alignment horizontal="center" vertical="center" wrapText="1"/>
    </xf>
    <xf numFmtId="10" fontId="56" fillId="42" borderId="40" xfId="34" applyNumberFormat="1" applyFont="1" applyFill="1" applyBorder="1" applyAlignment="1">
      <alignment horizontal="center" vertical="center" wrapText="1"/>
    </xf>
    <xf numFmtId="10" fontId="56" fillId="34" borderId="40" xfId="34" applyNumberFormat="1" applyFont="1" applyFill="1" applyBorder="1" applyAlignment="1">
      <alignment horizontal="center" vertical="center" wrapText="1"/>
    </xf>
    <xf numFmtId="4" fontId="39" fillId="34" borderId="40" xfId="34" applyNumberFormat="1" applyFont="1" applyFill="1" applyBorder="1" applyAlignment="1">
      <alignment horizontal="center" vertical="center" wrapText="1"/>
    </xf>
    <xf numFmtId="10" fontId="56" fillId="42" borderId="0" xfId="34" applyNumberFormat="1" applyFont="1" applyFill="1" applyAlignment="1">
      <alignment horizontal="center" vertical="center" wrapText="1"/>
    </xf>
    <xf numFmtId="0" fontId="55" fillId="41" borderId="0" xfId="0" applyFont="1" applyFill="1" applyAlignment="1">
      <alignment horizontal="center" vertical="center" wrapText="1"/>
    </xf>
    <xf numFmtId="0" fontId="55" fillId="43" borderId="0" xfId="0" applyFont="1" applyFill="1" applyAlignment="1">
      <alignment horizontal="center" vertical="center" wrapText="1"/>
    </xf>
    <xf numFmtId="0" fontId="52" fillId="39" borderId="0" xfId="0" applyFont="1" applyFill="1" applyAlignment="1">
      <alignment vertical="center"/>
    </xf>
    <xf numFmtId="0" fontId="53" fillId="40" borderId="0" xfId="0" applyFont="1" applyFill="1" applyAlignment="1">
      <alignment horizontal="center" vertical="center" wrapText="1"/>
    </xf>
    <xf numFmtId="4" fontId="43" fillId="34" borderId="39" xfId="48" applyNumberFormat="1" applyFont="1" applyFill="1" applyBorder="1" applyAlignment="1">
      <alignment horizontal="center" vertical="center"/>
    </xf>
    <xf numFmtId="0" fontId="43" fillId="34" borderId="0" xfId="45" applyFont="1" applyFill="1" applyAlignment="1">
      <alignment horizontal="center" vertical="top"/>
    </xf>
    <xf numFmtId="4" fontId="43" fillId="34" borderId="0" xfId="48" applyNumberFormat="1" applyFont="1" applyFill="1" applyBorder="1" applyAlignment="1">
      <alignment vertical="center"/>
    </xf>
    <xf numFmtId="4" fontId="43" fillId="34" borderId="0" xfId="45" applyNumberFormat="1" applyFont="1" applyFill="1" applyAlignment="1">
      <alignment vertical="center" wrapText="1"/>
    </xf>
    <xf numFmtId="4" fontId="43" fillId="34" borderId="0" xfId="48" applyNumberFormat="1" applyFont="1" applyFill="1" applyBorder="1" applyAlignment="1">
      <alignment horizontal="right" vertical="center"/>
    </xf>
    <xf numFmtId="4" fontId="43" fillId="34" borderId="0" xfId="45" applyNumberFormat="1" applyFont="1" applyFill="1" applyAlignment="1">
      <alignment horizontal="right" vertical="center"/>
    </xf>
    <xf numFmtId="10" fontId="49" fillId="34" borderId="0" xfId="46" applyNumberFormat="1" applyFont="1" applyFill="1" applyBorder="1" applyAlignment="1">
      <alignment horizontal="right" vertical="center"/>
    </xf>
    <xf numFmtId="0" fontId="44" fillId="0" borderId="0" xfId="45" applyFont="1" applyAlignment="1">
      <alignment horizontal="left" vertical="top" wrapText="1"/>
    </xf>
    <xf numFmtId="0" fontId="35" fillId="44" borderId="37" xfId="45" applyFont="1" applyFill="1" applyBorder="1" applyAlignment="1">
      <alignment horizontal="center" vertical="center"/>
    </xf>
    <xf numFmtId="0" fontId="35" fillId="44" borderId="37" xfId="45" applyFont="1" applyFill="1" applyBorder="1" applyAlignment="1">
      <alignment horizontal="center" vertical="center" wrapText="1"/>
    </xf>
    <xf numFmtId="4" fontId="35" fillId="44" borderId="37" xfId="45" applyNumberFormat="1" applyFont="1" applyFill="1" applyBorder="1" applyAlignment="1">
      <alignment horizontal="center" vertical="center"/>
    </xf>
    <xf numFmtId="4" fontId="35" fillId="44" borderId="37" xfId="45" applyNumberFormat="1" applyFont="1" applyFill="1" applyBorder="1" applyAlignment="1">
      <alignment horizontal="center" vertical="center" wrapText="1"/>
    </xf>
    <xf numFmtId="0" fontId="58" fillId="38" borderId="35" xfId="45" applyFont="1" applyFill="1" applyBorder="1" applyAlignment="1">
      <alignment horizontal="center" vertical="center"/>
    </xf>
    <xf numFmtId="0" fontId="58" fillId="38" borderId="35" xfId="45" applyFont="1" applyFill="1" applyBorder="1" applyAlignment="1">
      <alignment vertical="center"/>
    </xf>
    <xf numFmtId="0" fontId="58" fillId="38" borderId="35" xfId="45" applyFont="1" applyFill="1" applyBorder="1" applyAlignment="1">
      <alignment horizontal="right" vertical="center"/>
    </xf>
    <xf numFmtId="4" fontId="58" fillId="38" borderId="35" xfId="45" applyNumberFormat="1" applyFont="1" applyFill="1" applyBorder="1" applyAlignment="1">
      <alignment vertical="center"/>
    </xf>
    <xf numFmtId="10" fontId="58" fillId="38" borderId="35" xfId="46" applyNumberFormat="1" applyFont="1" applyFill="1" applyBorder="1" applyAlignment="1">
      <alignment horizontal="right" vertical="center"/>
    </xf>
    <xf numFmtId="0" fontId="58" fillId="35" borderId="0" xfId="45" applyFont="1" applyFill="1" applyAlignment="1">
      <alignment horizontal="center" vertical="center"/>
    </xf>
    <xf numFmtId="0" fontId="58" fillId="35" borderId="0" xfId="45" applyFont="1" applyFill="1" applyAlignment="1">
      <alignment horizontal="left" vertical="center"/>
    </xf>
    <xf numFmtId="0" fontId="58" fillId="35" borderId="0" xfId="45" applyFont="1" applyFill="1" applyAlignment="1">
      <alignment horizontal="right" vertical="center"/>
    </xf>
    <xf numFmtId="4" fontId="58" fillId="35" borderId="0" xfId="45" applyNumberFormat="1" applyFont="1" applyFill="1" applyAlignment="1">
      <alignment horizontal="right" vertical="center"/>
    </xf>
    <xf numFmtId="0" fontId="58" fillId="38" borderId="37" xfId="45" applyFont="1" applyFill="1" applyBorder="1" applyAlignment="1">
      <alignment horizontal="center" vertical="center"/>
    </xf>
    <xf numFmtId="0" fontId="58" fillId="38" borderId="37" xfId="45" applyFont="1" applyFill="1" applyBorder="1" applyAlignment="1">
      <alignment vertical="center"/>
    </xf>
    <xf numFmtId="1" fontId="43" fillId="34" borderId="0" xfId="45" applyNumberFormat="1" applyFont="1" applyFill="1" applyAlignment="1">
      <alignment horizontal="center" vertical="center" wrapText="1"/>
    </xf>
    <xf numFmtId="4" fontId="51" fillId="44" borderId="0" xfId="45" applyNumberFormat="1" applyFont="1" applyFill="1" applyAlignment="1">
      <alignment horizontal="right" vertical="center"/>
    </xf>
    <xf numFmtId="0" fontId="39" fillId="44" borderId="0" xfId="45" applyFont="1" applyFill="1" applyAlignment="1">
      <alignment horizontal="center"/>
    </xf>
    <xf numFmtId="4" fontId="51" fillId="44" borderId="0" xfId="45" applyNumberFormat="1" applyFont="1" applyFill="1" applyAlignment="1">
      <alignment vertical="center"/>
    </xf>
    <xf numFmtId="4" fontId="58" fillId="38" borderId="37" xfId="45" applyNumberFormat="1" applyFont="1" applyFill="1" applyBorder="1" applyAlignment="1">
      <alignment horizontal="right" vertical="center"/>
    </xf>
    <xf numFmtId="4" fontId="45" fillId="35" borderId="32" xfId="45" applyNumberFormat="1" applyFont="1" applyFill="1" applyBorder="1" applyAlignment="1">
      <alignment horizontal="right" vertical="center"/>
    </xf>
    <xf numFmtId="10" fontId="51" fillId="44" borderId="0" xfId="34" applyNumberFormat="1" applyFont="1" applyFill="1" applyAlignment="1">
      <alignment horizontal="right" vertical="center"/>
    </xf>
    <xf numFmtId="10" fontId="45" fillId="35" borderId="0" xfId="34" applyNumberFormat="1" applyFont="1" applyFill="1" applyAlignment="1">
      <alignment horizontal="right" vertical="center"/>
    </xf>
    <xf numFmtId="10" fontId="45" fillId="35" borderId="0" xfId="34" applyNumberFormat="1" applyFont="1" applyFill="1" applyAlignment="1">
      <alignment vertical="center"/>
    </xf>
    <xf numFmtId="10" fontId="45" fillId="35" borderId="32" xfId="34" applyNumberFormat="1" applyFont="1" applyFill="1" applyBorder="1" applyAlignment="1">
      <alignment horizontal="right" vertical="center"/>
    </xf>
    <xf numFmtId="10" fontId="58" fillId="35" borderId="0" xfId="34" applyNumberFormat="1" applyFont="1" applyFill="1" applyAlignment="1">
      <alignment horizontal="right" vertical="center"/>
    </xf>
    <xf numFmtId="0" fontId="43" fillId="0" borderId="0" xfId="45" applyFont="1" applyAlignment="1">
      <alignment horizontal="right"/>
    </xf>
    <xf numFmtId="4" fontId="54" fillId="34" borderId="39" xfId="0" applyNumberFormat="1" applyFont="1" applyFill="1" applyBorder="1" applyAlignment="1">
      <alignment horizontal="right" vertical="center" wrapText="1"/>
    </xf>
    <xf numFmtId="1" fontId="43" fillId="34" borderId="39" xfId="45" applyNumberFormat="1" applyFont="1" applyFill="1" applyBorder="1" applyAlignment="1">
      <alignment horizontal="left" vertical="center" wrapText="1"/>
    </xf>
    <xf numFmtId="49" fontId="43" fillId="34" borderId="39" xfId="45" applyNumberFormat="1" applyFont="1" applyFill="1" applyBorder="1" applyAlignment="1">
      <alignment horizontal="center" vertical="center"/>
    </xf>
    <xf numFmtId="169" fontId="39" fillId="34" borderId="39" xfId="0" applyNumberFormat="1" applyFont="1" applyFill="1" applyBorder="1" applyAlignment="1">
      <alignment horizontal="center" vertical="center" wrapText="1"/>
    </xf>
    <xf numFmtId="169" fontId="39" fillId="34" borderId="0" xfId="0" applyNumberFormat="1" applyFont="1" applyFill="1" applyAlignment="1">
      <alignment horizontal="center" vertical="center" wrapText="1"/>
    </xf>
    <xf numFmtId="2" fontId="43" fillId="34" borderId="39" xfId="45" applyNumberFormat="1" applyFont="1" applyFill="1" applyBorder="1" applyAlignment="1">
      <alignment horizontal="center" vertical="center" wrapText="1"/>
    </xf>
    <xf numFmtId="0" fontId="55" fillId="38" borderId="41" xfId="0" applyFont="1" applyFill="1" applyBorder="1" applyAlignment="1">
      <alignment horizontal="center" vertical="center" wrapText="1"/>
    </xf>
    <xf numFmtId="0" fontId="39" fillId="0" borderId="0" xfId="49" applyFont="1" applyAlignment="1">
      <alignment horizontal="center" vertical="center" wrapText="1"/>
    </xf>
    <xf numFmtId="0" fontId="55" fillId="4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3" fillId="34" borderId="39" xfId="45" applyNumberFormat="1" applyFont="1" applyFill="1" applyBorder="1" applyAlignment="1">
      <alignment horizontal="right" vertical="center" wrapText="1"/>
    </xf>
    <xf numFmtId="1" fontId="43" fillId="34" borderId="39" xfId="45" applyNumberFormat="1" applyFont="1" applyFill="1" applyBorder="1" applyAlignment="1">
      <alignment horizontal="justify" vertical="center" wrapText="1"/>
    </xf>
    <xf numFmtId="1" fontId="43" fillId="34" borderId="39" xfId="45" applyNumberFormat="1" applyFont="1" applyFill="1" applyBorder="1" applyAlignment="1">
      <alignment horizontal="left" vertical="center"/>
    </xf>
    <xf numFmtId="1" fontId="43" fillId="34" borderId="39" xfId="45" applyNumberFormat="1" applyFont="1" applyFill="1" applyBorder="1" applyAlignment="1">
      <alignment horizontal="justify" vertical="center"/>
    </xf>
    <xf numFmtId="0" fontId="53" fillId="44" borderId="0" xfId="49" applyFont="1" applyFill="1" applyAlignment="1">
      <alignment horizontal="center" vertical="center"/>
    </xf>
    <xf numFmtId="0" fontId="53" fillId="44" borderId="0" xfId="49" applyFont="1" applyFill="1" applyAlignment="1">
      <alignment horizontal="center" vertical="center" wrapText="1"/>
    </xf>
    <xf numFmtId="0" fontId="53" fillId="44" borderId="0" xfId="49" applyFont="1" applyFill="1" applyAlignment="1">
      <alignment horizontal="right" vertical="center"/>
    </xf>
    <xf numFmtId="10" fontId="53" fillId="44" borderId="0" xfId="49" applyNumberFormat="1" applyFont="1" applyFill="1" applyAlignment="1">
      <alignment horizontal="center" vertical="center"/>
    </xf>
    <xf numFmtId="4" fontId="53" fillId="44" borderId="0" xfId="49" applyNumberFormat="1" applyFont="1" applyFill="1" applyAlignment="1">
      <alignment horizontal="right" vertical="center"/>
    </xf>
    <xf numFmtId="1" fontId="39" fillId="0" borderId="0" xfId="45" applyNumberFormat="1" applyFont="1" applyAlignment="1">
      <alignment vertical="top"/>
    </xf>
    <xf numFmtId="164" fontId="39" fillId="0" borderId="0" xfId="36" applyFont="1" applyAlignment="1">
      <alignment vertical="top"/>
    </xf>
    <xf numFmtId="43" fontId="39" fillId="0" borderId="0" xfId="45" applyNumberFormat="1" applyFont="1" applyAlignment="1">
      <alignment vertical="top"/>
    </xf>
    <xf numFmtId="10" fontId="42" fillId="0" borderId="38" xfId="46" applyNumberFormat="1" applyFont="1" applyFill="1" applyBorder="1" applyAlignment="1">
      <alignment horizontal="left" vertical="center"/>
    </xf>
    <xf numFmtId="2" fontId="39" fillId="0" borderId="0" xfId="45" applyNumberFormat="1" applyFont="1" applyAlignment="1">
      <alignment vertical="center"/>
    </xf>
    <xf numFmtId="2" fontId="43" fillId="0" borderId="0" xfId="45" applyNumberFormat="1" applyFont="1" applyAlignment="1">
      <alignment horizontal="center" vertical="center"/>
    </xf>
    <xf numFmtId="2" fontId="35" fillId="44" borderId="37" xfId="45" applyNumberFormat="1" applyFont="1" applyFill="1" applyBorder="1" applyAlignment="1">
      <alignment horizontal="center" vertical="center"/>
    </xf>
    <xf numFmtId="2" fontId="58" fillId="38" borderId="35" xfId="45" applyNumberFormat="1" applyFont="1" applyFill="1" applyBorder="1" applyAlignment="1">
      <alignment vertical="center"/>
    </xf>
    <xf numFmtId="2" fontId="45" fillId="35" borderId="32" xfId="45" applyNumberFormat="1" applyFont="1" applyFill="1" applyBorder="1" applyAlignment="1">
      <alignment horizontal="left" vertical="center"/>
    </xf>
    <xf numFmtId="2" fontId="43" fillId="34" borderId="0" xfId="48" applyNumberFormat="1" applyFont="1" applyFill="1" applyAlignment="1">
      <alignment horizontal="center" vertical="center"/>
    </xf>
    <xf numFmtId="2" fontId="58" fillId="35" borderId="0" xfId="45" applyNumberFormat="1" applyFont="1" applyFill="1" applyAlignment="1">
      <alignment horizontal="left" vertical="center"/>
    </xf>
    <xf numFmtId="2" fontId="35" fillId="38" borderId="37" xfId="45" applyNumberFormat="1" applyFont="1" applyFill="1" applyBorder="1" applyAlignment="1">
      <alignment vertical="center"/>
    </xf>
    <xf numFmtId="2" fontId="45" fillId="35" borderId="0" xfId="45" applyNumberFormat="1" applyFont="1" applyFill="1" applyAlignment="1">
      <alignment horizontal="left" vertical="center"/>
    </xf>
    <xf numFmtId="2" fontId="43" fillId="34" borderId="0" xfId="48" applyNumberFormat="1" applyFont="1" applyFill="1" applyBorder="1" applyAlignment="1">
      <alignment horizontal="center" vertical="center"/>
    </xf>
    <xf numFmtId="2" fontId="43" fillId="0" borderId="0" xfId="45" applyNumberFormat="1" applyFont="1" applyAlignment="1">
      <alignment vertical="center"/>
    </xf>
    <xf numFmtId="2" fontId="51" fillId="44" borderId="0" xfId="45" applyNumberFormat="1" applyFont="1" applyFill="1" applyAlignment="1">
      <alignment vertical="center"/>
    </xf>
    <xf numFmtId="2" fontId="38" fillId="0" borderId="0" xfId="45" applyNumberFormat="1" applyFont="1" applyAlignment="1">
      <alignment horizontal="center" vertical="center"/>
    </xf>
    <xf numFmtId="2" fontId="44" fillId="0" borderId="0" xfId="45" applyNumberFormat="1" applyFont="1"/>
    <xf numFmtId="2" fontId="39" fillId="0" borderId="0" xfId="45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justify" vertical="center"/>
    </xf>
    <xf numFmtId="1" fontId="4" fillId="0" borderId="2" xfId="0" applyNumberFormat="1" applyFont="1" applyBorder="1" applyAlignment="1">
      <alignment horizontal="center"/>
    </xf>
    <xf numFmtId="164" fontId="4" fillId="0" borderId="2" xfId="36" applyFont="1" applyBorder="1" applyAlignment="1">
      <alignment horizontal="center"/>
    </xf>
    <xf numFmtId="165" fontId="4" fillId="0" borderId="2" xfId="36" applyNumberFormat="1" applyFont="1" applyBorder="1"/>
    <xf numFmtId="164" fontId="4" fillId="0" borderId="2" xfId="36" applyFont="1" applyBorder="1"/>
    <xf numFmtId="164" fontId="4" fillId="0" borderId="3" xfId="36" applyFont="1" applyBorder="1"/>
    <xf numFmtId="4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4" fillId="0" borderId="5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0" fontId="42" fillId="35" borderId="41" xfId="0" applyFont="1" applyFill="1" applyBorder="1" applyAlignment="1">
      <alignment horizontal="center" vertical="center" textRotation="90" wrapText="1"/>
    </xf>
    <xf numFmtId="0" fontId="52" fillId="0" borderId="0" xfId="45" applyFont="1" applyAlignment="1">
      <alignment horizontal="left" vertical="center"/>
    </xf>
    <xf numFmtId="0" fontId="52" fillId="0" borderId="0" xfId="45" applyFont="1"/>
    <xf numFmtId="1" fontId="43" fillId="0" borderId="0" xfId="45" applyNumberFormat="1" applyFont="1" applyAlignment="1">
      <alignment horizontal="center" vertical="center"/>
    </xf>
    <xf numFmtId="1" fontId="58" fillId="38" borderId="35" xfId="45" applyNumberFormat="1" applyFont="1" applyFill="1" applyBorder="1" applyAlignment="1">
      <alignment vertical="center"/>
    </xf>
    <xf numFmtId="1" fontId="43" fillId="34" borderId="0" xfId="48" applyNumberFormat="1" applyFont="1" applyFill="1" applyAlignment="1">
      <alignment horizontal="center" vertical="center"/>
    </xf>
    <xf numFmtId="1" fontId="58" fillId="35" borderId="0" xfId="45" applyNumberFormat="1" applyFont="1" applyFill="1" applyAlignment="1">
      <alignment horizontal="left" vertical="center"/>
    </xf>
    <xf numFmtId="0" fontId="39" fillId="0" borderId="0" xfId="45" applyFont="1" applyAlignment="1">
      <alignment horizontal="left"/>
    </xf>
    <xf numFmtId="0" fontId="53" fillId="46" borderId="0" xfId="0" applyFont="1" applyFill="1" applyAlignment="1">
      <alignment horizontal="center" vertical="center" wrapText="1"/>
    </xf>
    <xf numFmtId="4" fontId="43" fillId="34" borderId="38" xfId="48" applyNumberFormat="1" applyFont="1" applyFill="1" applyBorder="1" applyAlignment="1">
      <alignment horizontal="center" vertical="center"/>
    </xf>
    <xf numFmtId="170" fontId="43" fillId="34" borderId="39" xfId="48" applyNumberFormat="1" applyFont="1" applyFill="1" applyBorder="1" applyAlignment="1">
      <alignment horizontal="center" vertical="center"/>
    </xf>
    <xf numFmtId="0" fontId="38" fillId="0" borderId="0" xfId="45" applyFont="1" applyAlignment="1">
      <alignment horizontal="left" vertical="center" wrapText="1"/>
    </xf>
    <xf numFmtId="0" fontId="43" fillId="0" borderId="0" xfId="45" applyFont="1" applyAlignment="1">
      <alignment horizontal="left" vertical="center"/>
    </xf>
    <xf numFmtId="0" fontId="35" fillId="44" borderId="37" xfId="45" applyFont="1" applyFill="1" applyBorder="1" applyAlignment="1">
      <alignment horizontal="left" vertical="center"/>
    </xf>
    <xf numFmtId="0" fontId="58" fillId="38" borderId="35" xfId="45" applyFont="1" applyFill="1" applyBorder="1" applyAlignment="1">
      <alignment horizontal="left" vertical="center"/>
    </xf>
    <xf numFmtId="0" fontId="43" fillId="34" borderId="39" xfId="45" applyFont="1" applyFill="1" applyBorder="1" applyAlignment="1">
      <alignment horizontal="left" vertical="center"/>
    </xf>
    <xf numFmtId="1" fontId="43" fillId="34" borderId="0" xfId="45" applyNumberFormat="1" applyFont="1" applyFill="1" applyAlignment="1">
      <alignment horizontal="left" vertical="center"/>
    </xf>
    <xf numFmtId="0" fontId="58" fillId="38" borderId="37" xfId="45" applyFont="1" applyFill="1" applyBorder="1" applyAlignment="1">
      <alignment horizontal="left" vertical="center"/>
    </xf>
    <xf numFmtId="0" fontId="44" fillId="0" borderId="0" xfId="45" applyFont="1" applyAlignment="1">
      <alignment horizontal="left"/>
    </xf>
    <xf numFmtId="0" fontId="52" fillId="34" borderId="40" xfId="0" applyFont="1" applyFill="1" applyBorder="1"/>
    <xf numFmtId="0" fontId="39" fillId="34" borderId="46" xfId="0" applyFont="1" applyFill="1" applyBorder="1" applyAlignment="1">
      <alignment horizontal="center" vertical="center" wrapText="1"/>
    </xf>
    <xf numFmtId="0" fontId="39" fillId="34" borderId="47" xfId="0" applyFont="1" applyFill="1" applyBorder="1" applyAlignment="1">
      <alignment horizontal="left" vertical="center"/>
    </xf>
    <xf numFmtId="0" fontId="39" fillId="34" borderId="47" xfId="0" applyFont="1" applyFill="1" applyBorder="1" applyAlignment="1">
      <alignment horizontal="left" vertical="center" wrapText="1"/>
    </xf>
    <xf numFmtId="4" fontId="39" fillId="34" borderId="47" xfId="0" applyNumberFormat="1" applyFont="1" applyFill="1" applyBorder="1" applyAlignment="1">
      <alignment horizontal="center" vertical="center" wrapText="1"/>
    </xf>
    <xf numFmtId="10" fontId="39" fillId="34" borderId="47" xfId="34" applyNumberFormat="1" applyFont="1" applyFill="1" applyBorder="1" applyAlignment="1">
      <alignment horizontal="center" vertical="center" wrapText="1"/>
    </xf>
    <xf numFmtId="0" fontId="52" fillId="39" borderId="47" xfId="0" applyFont="1" applyFill="1" applyBorder="1"/>
    <xf numFmtId="0" fontId="55" fillId="45" borderId="47" xfId="0" applyFont="1" applyFill="1" applyBorder="1" applyAlignment="1">
      <alignment horizontal="center" vertical="center" wrapText="1"/>
    </xf>
    <xf numFmtId="0" fontId="55" fillId="45" borderId="50" xfId="0" applyFont="1" applyFill="1" applyBorder="1" applyAlignment="1">
      <alignment horizontal="center" vertical="center" wrapText="1"/>
    </xf>
    <xf numFmtId="0" fontId="55" fillId="34" borderId="0" xfId="0" applyFont="1" applyFill="1" applyAlignment="1">
      <alignment vertical="center" wrapText="1"/>
    </xf>
    <xf numFmtId="0" fontId="53" fillId="34" borderId="0" xfId="0" applyFont="1" applyFill="1" applyAlignment="1">
      <alignment vertical="center" wrapText="1"/>
    </xf>
    <xf numFmtId="4" fontId="53" fillId="44" borderId="47" xfId="0" applyNumberFormat="1" applyFont="1" applyFill="1" applyBorder="1" applyAlignment="1">
      <alignment horizontal="center" vertical="center" wrapText="1"/>
    </xf>
    <xf numFmtId="10" fontId="53" fillId="44" borderId="47" xfId="34" applyNumberFormat="1" applyFont="1" applyFill="1" applyBorder="1" applyAlignment="1">
      <alignment horizontal="center" vertical="center" wrapText="1"/>
    </xf>
    <xf numFmtId="0" fontId="52" fillId="39" borderId="40" xfId="0" applyFont="1" applyFill="1" applyBorder="1"/>
    <xf numFmtId="10" fontId="56" fillId="34" borderId="51" xfId="34" applyNumberFormat="1" applyFont="1" applyFill="1" applyBorder="1" applyAlignment="1">
      <alignment horizontal="center" vertical="center" wrapText="1"/>
    </xf>
    <xf numFmtId="0" fontId="52" fillId="41" borderId="40" xfId="0" applyFont="1" applyFill="1" applyBorder="1"/>
    <xf numFmtId="0" fontId="53" fillId="34" borderId="0" xfId="0" applyFont="1" applyFill="1" applyAlignment="1">
      <alignment horizontal="center" vertical="center" wrapText="1"/>
    </xf>
    <xf numFmtId="10" fontId="56" fillId="34" borderId="52" xfId="34" applyNumberFormat="1" applyFont="1" applyFill="1" applyBorder="1" applyAlignment="1">
      <alignment horizontal="center" vertical="center" wrapText="1"/>
    </xf>
    <xf numFmtId="0" fontId="55" fillId="45" borderId="37" xfId="0" applyFont="1" applyFill="1" applyBorder="1" applyAlignment="1">
      <alignment horizontal="center" vertical="center" wrapText="1"/>
    </xf>
    <xf numFmtId="0" fontId="55" fillId="43" borderId="37" xfId="0" applyFont="1" applyFill="1" applyBorder="1" applyAlignment="1">
      <alignment horizontal="center" vertical="center" wrapText="1"/>
    </xf>
    <xf numFmtId="0" fontId="53" fillId="40" borderId="37" xfId="0" applyFont="1" applyFill="1" applyBorder="1" applyAlignment="1">
      <alignment horizontal="center" vertical="center" wrapText="1"/>
    </xf>
    <xf numFmtId="0" fontId="55" fillId="34" borderId="53" xfId="0" applyFont="1" applyFill="1" applyBorder="1" applyAlignment="1">
      <alignment horizontal="center" vertical="center" wrapText="1"/>
    </xf>
    <xf numFmtId="0" fontId="53" fillId="34" borderId="52" xfId="0" applyFont="1" applyFill="1" applyBorder="1" applyAlignment="1">
      <alignment horizontal="center" vertical="center" wrapText="1"/>
    </xf>
    <xf numFmtId="0" fontId="55" fillId="34" borderId="52" xfId="0" applyFont="1" applyFill="1" applyBorder="1" applyAlignment="1">
      <alignment horizontal="center" vertical="center" wrapText="1"/>
    </xf>
    <xf numFmtId="0" fontId="55" fillId="45" borderId="35" xfId="0" applyFont="1" applyFill="1" applyBorder="1" applyAlignment="1">
      <alignment horizontal="center" vertical="center" wrapText="1"/>
    </xf>
    <xf numFmtId="0" fontId="53" fillId="34" borderId="54" xfId="0" applyFont="1" applyFill="1" applyBorder="1" applyAlignment="1">
      <alignment horizontal="center" vertical="center" wrapText="1"/>
    </xf>
    <xf numFmtId="0" fontId="55" fillId="34" borderId="0" xfId="0" applyFont="1" applyFill="1" applyAlignment="1">
      <alignment horizontal="center" vertical="center" wrapText="1"/>
    </xf>
    <xf numFmtId="0" fontId="52" fillId="34" borderId="52" xfId="0" applyFont="1" applyFill="1" applyBorder="1"/>
    <xf numFmtId="0" fontId="55" fillId="34" borderId="55" xfId="0" applyFont="1" applyFill="1" applyBorder="1" applyAlignment="1">
      <alignment horizontal="center" vertical="center" wrapText="1"/>
    </xf>
    <xf numFmtId="0" fontId="52" fillId="41" borderId="40" xfId="0" quotePrefix="1" applyFont="1" applyFill="1" applyBorder="1"/>
    <xf numFmtId="0" fontId="55" fillId="34" borderId="54" xfId="0" applyFont="1" applyFill="1" applyBorder="1" applyAlignment="1">
      <alignment horizontal="center" vertical="center" wrapText="1"/>
    </xf>
    <xf numFmtId="0" fontId="52" fillId="34" borderId="54" xfId="0" applyFont="1" applyFill="1" applyBorder="1"/>
    <xf numFmtId="0" fontId="52" fillId="39" borderId="56" xfId="0" applyFont="1" applyFill="1" applyBorder="1"/>
    <xf numFmtId="0" fontId="55" fillId="34" borderId="37" xfId="0" applyFont="1" applyFill="1" applyBorder="1" applyAlignment="1">
      <alignment horizontal="center" vertical="center" wrapText="1"/>
    </xf>
    <xf numFmtId="0" fontId="53" fillId="34" borderId="37" xfId="0" applyFont="1" applyFill="1" applyBorder="1" applyAlignment="1">
      <alignment horizontal="center" vertical="center" wrapText="1"/>
    </xf>
    <xf numFmtId="0" fontId="52" fillId="41" borderId="0" xfId="0" applyFont="1" applyFill="1"/>
    <xf numFmtId="0" fontId="55" fillId="43" borderId="57" xfId="0" applyFont="1" applyFill="1" applyBorder="1" applyAlignment="1">
      <alignment horizontal="center" vertical="center" wrapText="1"/>
    </xf>
    <xf numFmtId="0" fontId="55" fillId="45" borderId="46" xfId="0" applyFont="1" applyFill="1" applyBorder="1" applyAlignment="1">
      <alignment horizontal="center" vertical="center" wrapText="1"/>
    </xf>
    <xf numFmtId="0" fontId="55" fillId="43" borderId="46" xfId="0" applyFont="1" applyFill="1" applyBorder="1" applyAlignment="1">
      <alignment horizontal="center" vertical="center" wrapText="1"/>
    </xf>
    <xf numFmtId="0" fontId="55" fillId="43" borderId="48" xfId="0" applyFont="1" applyFill="1" applyBorder="1" applyAlignment="1">
      <alignment horizontal="center" vertical="center" wrapText="1"/>
    </xf>
    <xf numFmtId="0" fontId="52" fillId="39" borderId="0" xfId="0" applyFont="1" applyFill="1"/>
    <xf numFmtId="0" fontId="55" fillId="43" borderId="32" xfId="0" applyFont="1" applyFill="1" applyBorder="1" applyAlignment="1">
      <alignment horizontal="center" vertical="center" wrapText="1"/>
    </xf>
    <xf numFmtId="0" fontId="55" fillId="43" borderId="49" xfId="0" applyFont="1" applyFill="1" applyBorder="1" applyAlignment="1">
      <alignment horizontal="center" vertical="center" wrapText="1"/>
    </xf>
    <xf numFmtId="0" fontId="52" fillId="41" borderId="46" xfId="0" applyFont="1" applyFill="1" applyBorder="1" applyAlignment="1">
      <alignment horizontal="center" vertical="center" wrapText="1"/>
    </xf>
    <xf numFmtId="0" fontId="52" fillId="41" borderId="48" xfId="0" applyFont="1" applyFill="1" applyBorder="1" applyAlignment="1">
      <alignment horizontal="center" vertical="center" wrapText="1"/>
    </xf>
    <xf numFmtId="0" fontId="55" fillId="45" borderId="58" xfId="0" applyFont="1" applyFill="1" applyBorder="1" applyAlignment="1">
      <alignment horizontal="center" vertical="center" wrapText="1"/>
    </xf>
    <xf numFmtId="0" fontId="52" fillId="39" borderId="46" xfId="0" applyFont="1" applyFill="1" applyBorder="1"/>
    <xf numFmtId="0" fontId="55" fillId="43" borderId="58" xfId="0" applyFont="1" applyFill="1" applyBorder="1" applyAlignment="1">
      <alignment horizontal="center" vertical="center" wrapText="1"/>
    </xf>
    <xf numFmtId="0" fontId="53" fillId="40" borderId="59" xfId="0" applyFont="1" applyFill="1" applyBorder="1" applyAlignment="1">
      <alignment horizontal="center" vertical="center" wrapText="1"/>
    </xf>
    <xf numFmtId="0" fontId="55" fillId="43" borderId="60" xfId="0" applyFont="1" applyFill="1" applyBorder="1" applyAlignment="1">
      <alignment horizontal="center" vertical="center" wrapText="1"/>
    </xf>
    <xf numFmtId="10" fontId="0" fillId="0" borderId="0" xfId="0" applyNumberFormat="1"/>
    <xf numFmtId="168" fontId="43" fillId="34" borderId="39" xfId="48" applyNumberFormat="1" applyFont="1" applyFill="1" applyBorder="1" applyAlignment="1">
      <alignment horizontal="center" vertical="center"/>
    </xf>
    <xf numFmtId="0" fontId="55" fillId="38" borderId="33" xfId="0" applyFont="1" applyFill="1" applyBorder="1" applyAlignment="1">
      <alignment horizontal="center" vertical="center" wrapText="1"/>
    </xf>
    <xf numFmtId="0" fontId="42" fillId="35" borderId="36" xfId="0" applyFont="1" applyFill="1" applyBorder="1" applyAlignment="1">
      <alignment horizontal="center" vertical="center" textRotation="90" wrapText="1"/>
    </xf>
    <xf numFmtId="4" fontId="43" fillId="47" borderId="39" xfId="45" applyNumberFormat="1" applyFont="1" applyFill="1" applyBorder="1" applyAlignment="1">
      <alignment horizontal="right" vertical="center"/>
    </xf>
    <xf numFmtId="4" fontId="43" fillId="47" borderId="38" xfId="45" applyNumberFormat="1" applyFont="1" applyFill="1" applyBorder="1" applyAlignment="1">
      <alignment horizontal="right" vertical="center"/>
    </xf>
    <xf numFmtId="4" fontId="43" fillId="47" borderId="39" xfId="48" applyNumberFormat="1" applyFont="1" applyFill="1" applyBorder="1" applyAlignment="1">
      <alignment horizontal="right" vertical="center"/>
    </xf>
    <xf numFmtId="167" fontId="38" fillId="47" borderId="0" xfId="0" applyNumberFormat="1" applyFont="1" applyFill="1" applyAlignment="1">
      <alignment horizontal="center" vertical="center"/>
    </xf>
    <xf numFmtId="0" fontId="40" fillId="34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justify" vertical="center"/>
    </xf>
    <xf numFmtId="0" fontId="10" fillId="0" borderId="9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9" borderId="0" xfId="0" applyFont="1" applyFill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0" fontId="10" fillId="9" borderId="2" xfId="0" applyFont="1" applyFill="1" applyBorder="1" applyAlignment="1">
      <alignment horizontal="justify" vertical="justify" wrapText="1"/>
    </xf>
    <xf numFmtId="0" fontId="6" fillId="9" borderId="0" xfId="0" applyFont="1" applyFill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" fontId="10" fillId="9" borderId="8" xfId="0" applyNumberFormat="1" applyFont="1" applyFill="1" applyBorder="1" applyAlignment="1">
      <alignment horizontal="center"/>
    </xf>
    <xf numFmtId="0" fontId="36" fillId="37" borderId="0" xfId="45" applyFont="1" applyFill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0" fontId="39" fillId="0" borderId="0" xfId="45" applyFont="1" applyAlignment="1">
      <alignment horizontal="left" vertical="center" wrapText="1"/>
    </xf>
    <xf numFmtId="1" fontId="43" fillId="0" borderId="0" xfId="45" applyNumberFormat="1" applyFont="1" applyAlignment="1">
      <alignment horizontal="left" vertical="center" wrapText="1"/>
    </xf>
    <xf numFmtId="1" fontId="43" fillId="0" borderId="0" xfId="45" applyNumberFormat="1" applyFont="1" applyAlignment="1">
      <alignment horizontal="left" vertical="center"/>
    </xf>
    <xf numFmtId="0" fontId="44" fillId="0" borderId="0" xfId="45" applyFont="1" applyAlignment="1">
      <alignment horizontal="left" vertical="top" wrapText="1"/>
    </xf>
    <xf numFmtId="0" fontId="38" fillId="0" borderId="0" xfId="45" applyFont="1" applyAlignment="1">
      <alignment horizontal="center" vertical="center" wrapText="1"/>
    </xf>
    <xf numFmtId="4" fontId="35" fillId="44" borderId="37" xfId="45" applyNumberFormat="1" applyFont="1" applyFill="1" applyBorder="1" applyAlignment="1">
      <alignment horizontal="center" vertical="center" wrapText="1"/>
    </xf>
    <xf numFmtId="0" fontId="51" fillId="44" borderId="0" xfId="45" applyFont="1" applyFill="1" applyAlignment="1">
      <alignment horizontal="left" vertical="center" wrapText="1"/>
    </xf>
    <xf numFmtId="0" fontId="45" fillId="0" borderId="0" xfId="45" applyFont="1" applyAlignment="1">
      <alignment horizontal="center" vertical="top"/>
    </xf>
    <xf numFmtId="0" fontId="43" fillId="0" borderId="0" xfId="45" applyFont="1" applyAlignment="1">
      <alignment horizontal="center" vertical="center"/>
    </xf>
    <xf numFmtId="0" fontId="44" fillId="0" borderId="0" xfId="45" applyFont="1" applyAlignment="1">
      <alignment horizontal="justify" vertical="top" wrapText="1"/>
    </xf>
    <xf numFmtId="0" fontId="38" fillId="0" borderId="33" xfId="45" applyFont="1" applyBorder="1" applyAlignment="1">
      <alignment horizontal="center" vertical="center" wrapText="1"/>
    </xf>
    <xf numFmtId="0" fontId="38" fillId="0" borderId="35" xfId="45" applyFont="1" applyBorder="1" applyAlignment="1">
      <alignment horizontal="center" vertical="center" wrapText="1"/>
    </xf>
    <xf numFmtId="0" fontId="53" fillId="44" borderId="0" xfId="49" applyFont="1" applyFill="1" applyAlignment="1">
      <alignment horizontal="left" vertical="center"/>
    </xf>
    <xf numFmtId="0" fontId="53" fillId="44" borderId="0" xfId="49" applyFont="1" applyFill="1" applyAlignment="1">
      <alignment horizontal="right" vertical="center"/>
    </xf>
    <xf numFmtId="10" fontId="53" fillId="44" borderId="47" xfId="34" applyNumberFormat="1" applyFont="1" applyFill="1" applyBorder="1" applyAlignment="1">
      <alignment horizontal="center" vertical="center" wrapText="1"/>
    </xf>
    <xf numFmtId="10" fontId="53" fillId="44" borderId="48" xfId="34" applyNumberFormat="1" applyFont="1" applyFill="1" applyBorder="1" applyAlignment="1">
      <alignment horizontal="center" vertical="center" wrapText="1"/>
    </xf>
    <xf numFmtId="0" fontId="55" fillId="34" borderId="35" xfId="0" applyFont="1" applyFill="1" applyBorder="1" applyAlignment="1">
      <alignment horizontal="center" vertical="center" wrapText="1"/>
    </xf>
    <xf numFmtId="0" fontId="55" fillId="34" borderId="34" xfId="0" applyFont="1" applyFill="1" applyBorder="1" applyAlignment="1">
      <alignment horizontal="center" vertical="center" wrapText="1"/>
    </xf>
    <xf numFmtId="0" fontId="55" fillId="34" borderId="33" xfId="0" applyFont="1" applyFill="1" applyBorder="1" applyAlignment="1">
      <alignment horizontal="center" vertical="center" wrapText="1"/>
    </xf>
    <xf numFmtId="0" fontId="55" fillId="38" borderId="37" xfId="0" applyFont="1" applyFill="1" applyBorder="1" applyAlignment="1">
      <alignment horizontal="center" vertical="center" wrapText="1"/>
    </xf>
    <xf numFmtId="0" fontId="55" fillId="38" borderId="35" xfId="0" applyFont="1" applyFill="1" applyBorder="1" applyAlignment="1">
      <alignment horizontal="center" vertical="center" wrapText="1"/>
    </xf>
    <xf numFmtId="0" fontId="55" fillId="38" borderId="32" xfId="0" applyFont="1" applyFill="1" applyBorder="1" applyAlignment="1">
      <alignment horizontal="center" vertical="center" wrapText="1"/>
    </xf>
    <xf numFmtId="0" fontId="55" fillId="38" borderId="42" xfId="0" applyFont="1" applyFill="1" applyBorder="1" applyAlignment="1">
      <alignment horizontal="center" vertical="center" wrapText="1"/>
    </xf>
    <xf numFmtId="0" fontId="55" fillId="38" borderId="45" xfId="0" applyFont="1" applyFill="1" applyBorder="1" applyAlignment="1">
      <alignment horizontal="center" vertical="center" wrapText="1"/>
    </xf>
    <xf numFmtId="0" fontId="55" fillId="38" borderId="33" xfId="0" applyFont="1" applyFill="1" applyBorder="1" applyAlignment="1">
      <alignment horizontal="center" vertical="center" wrapText="1"/>
    </xf>
    <xf numFmtId="0" fontId="55" fillId="38" borderId="34" xfId="0" applyFont="1" applyFill="1" applyBorder="1" applyAlignment="1">
      <alignment horizontal="center" vertical="center" wrapText="1"/>
    </xf>
    <xf numFmtId="0" fontId="55" fillId="38" borderId="41" xfId="0" applyFont="1" applyFill="1" applyBorder="1" applyAlignment="1">
      <alignment horizontal="center" vertical="center" wrapText="1"/>
    </xf>
    <xf numFmtId="0" fontId="55" fillId="38" borderId="43" xfId="0" applyFont="1" applyFill="1" applyBorder="1" applyAlignment="1">
      <alignment horizontal="center" vertical="center" wrapText="1"/>
    </xf>
    <xf numFmtId="0" fontId="55" fillId="38" borderId="44" xfId="0" applyFont="1" applyFill="1" applyBorder="1" applyAlignment="1">
      <alignment horizontal="center" vertical="center"/>
    </xf>
    <xf numFmtId="0" fontId="55" fillId="38" borderId="31" xfId="0" applyFont="1" applyFill="1" applyBorder="1" applyAlignment="1">
      <alignment horizontal="center" vertical="center"/>
    </xf>
    <xf numFmtId="0" fontId="53" fillId="44" borderId="46" xfId="0" applyFont="1" applyFill="1" applyBorder="1" applyAlignment="1">
      <alignment horizontal="center" vertical="center" wrapText="1"/>
    </xf>
    <xf numFmtId="0" fontId="53" fillId="44" borderId="47" xfId="0" applyFont="1" applyFill="1" applyBorder="1" applyAlignment="1">
      <alignment horizontal="center" vertical="center" wrapText="1"/>
    </xf>
    <xf numFmtId="0" fontId="53" fillId="44" borderId="48" xfId="0" applyFont="1" applyFill="1" applyBorder="1" applyAlignment="1">
      <alignment horizontal="center" vertical="center" wrapText="1"/>
    </xf>
    <xf numFmtId="0" fontId="55" fillId="38" borderId="36" xfId="0" applyFont="1" applyFill="1" applyBorder="1" applyAlignment="1">
      <alignment horizontal="center" vertical="center" wrapText="1"/>
    </xf>
    <xf numFmtId="0" fontId="55" fillId="38" borderId="61" xfId="0" applyFont="1" applyFill="1" applyBorder="1" applyAlignment="1">
      <alignment horizontal="center" vertical="center" wrapText="1"/>
    </xf>
    <xf numFmtId="0" fontId="55" fillId="38" borderId="63" xfId="0" applyFont="1" applyFill="1" applyBorder="1" applyAlignment="1">
      <alignment horizontal="center" vertical="center" wrapText="1"/>
    </xf>
    <xf numFmtId="0" fontId="55" fillId="38" borderId="62" xfId="0" applyFont="1" applyFill="1" applyBorder="1" applyAlignment="1">
      <alignment horizontal="center" vertical="center" wrapText="1"/>
    </xf>
  </cellXfs>
  <cellStyles count="79">
    <cellStyle name="20% - Ênfase1" xfId="1" builtinId="30" customBuiltin="1"/>
    <cellStyle name="20% - Ênfase1 2" xfId="61" xr:uid="{00000000-0005-0000-0000-000001000000}"/>
    <cellStyle name="20% - Ênfase2" xfId="2" builtinId="34" customBuiltin="1"/>
    <cellStyle name="20% - Ênfase2 2" xfId="62" xr:uid="{00000000-0005-0000-0000-000003000000}"/>
    <cellStyle name="20% - Ênfase3" xfId="3" builtinId="38" customBuiltin="1"/>
    <cellStyle name="20% - Ênfase3 2" xfId="63" xr:uid="{00000000-0005-0000-0000-000005000000}"/>
    <cellStyle name="20% - Ênfase4" xfId="4" builtinId="42" customBuiltin="1"/>
    <cellStyle name="20% - Ênfase4 2" xfId="64" xr:uid="{00000000-0005-0000-0000-000007000000}"/>
    <cellStyle name="20% - Ênfase5" xfId="5" builtinId="46" customBuiltin="1"/>
    <cellStyle name="20% - Ênfase5 2" xfId="56" xr:uid="{00000000-0005-0000-0000-000009000000}"/>
    <cellStyle name="20% - Ênfase6" xfId="6" builtinId="50" customBuiltin="1"/>
    <cellStyle name="20% - Ênfase6 2" xfId="58" xr:uid="{00000000-0005-0000-0000-00000B000000}"/>
    <cellStyle name="40% - Ênfase1" xfId="7" builtinId="31" customBuiltin="1"/>
    <cellStyle name="40% - Ênfase1 2" xfId="53" xr:uid="{00000000-0005-0000-0000-00000D000000}"/>
    <cellStyle name="40% - Ênfase2" xfId="8" builtinId="35" customBuiltin="1"/>
    <cellStyle name="40% - Ênfase2 2" xfId="54" xr:uid="{00000000-0005-0000-0000-00000F000000}"/>
    <cellStyle name="40% - Ênfase3" xfId="9" builtinId="39" customBuiltin="1"/>
    <cellStyle name="40% - Ênfase3 2" xfId="65" xr:uid="{00000000-0005-0000-0000-000011000000}"/>
    <cellStyle name="40% - Ênfase4" xfId="10" builtinId="43" customBuiltin="1"/>
    <cellStyle name="40% - Ênfase4 2" xfId="55" xr:uid="{00000000-0005-0000-0000-000013000000}"/>
    <cellStyle name="40% - Ênfase5" xfId="11" builtinId="47" customBuiltin="1"/>
    <cellStyle name="40% - Ênfase5 2" xfId="57" xr:uid="{00000000-0005-0000-0000-000015000000}"/>
    <cellStyle name="40% - Ênfase6" xfId="12" builtinId="51" customBuiltin="1"/>
    <cellStyle name="40% - Ênfase6 2" xfId="59" xr:uid="{00000000-0005-0000-0000-000017000000}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3 2" xfId="66" xr:uid="{00000000-0005-0000-0000-00001B000000}"/>
    <cellStyle name="60% - Ênfase4" xfId="16" builtinId="44" customBuiltin="1"/>
    <cellStyle name="60% - Ênfase4 2" xfId="67" xr:uid="{00000000-0005-0000-0000-00001D000000}"/>
    <cellStyle name="60% - Ênfase5" xfId="17" builtinId="48" customBuiltin="1"/>
    <cellStyle name="60% - Ênfase6" xfId="18" builtinId="52" customBuiltin="1"/>
    <cellStyle name="60% - Ênfase6 2" xfId="68" xr:uid="{00000000-0005-0000-0000-000020000000}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1" builtinId="28" customBuiltin="1"/>
    <cellStyle name="Normal" xfId="0" builtinId="0"/>
    <cellStyle name="Normal 2" xfId="32" xr:uid="{00000000-0005-0000-0000-00002F000000}"/>
    <cellStyle name="Normal 2 2" xfId="69" xr:uid="{00000000-0005-0000-0000-000030000000}"/>
    <cellStyle name="Normal 3" xfId="45" xr:uid="{00000000-0005-0000-0000-000031000000}"/>
    <cellStyle name="Normal 3 2" xfId="73" xr:uid="{00000000-0005-0000-0000-000032000000}"/>
    <cellStyle name="Normal 4" xfId="49" xr:uid="{00000000-0005-0000-0000-000033000000}"/>
    <cellStyle name="Normal 4 2" xfId="77" xr:uid="{00000000-0005-0000-0000-000034000000}"/>
    <cellStyle name="Normal 5" xfId="51" xr:uid="{00000000-0005-0000-0000-000035000000}"/>
    <cellStyle name="Normal 6" xfId="60" xr:uid="{00000000-0005-0000-0000-000036000000}"/>
    <cellStyle name="Normal 7" xfId="52" xr:uid="{00000000-0005-0000-0000-000037000000}"/>
    <cellStyle name="Nota 2" xfId="33" xr:uid="{00000000-0005-0000-0000-000038000000}"/>
    <cellStyle name="Porcentagem" xfId="34" builtinId="5"/>
    <cellStyle name="Porcentagem 2" xfId="46" xr:uid="{00000000-0005-0000-0000-00003A000000}"/>
    <cellStyle name="Porcentagem 2 2" xfId="74" xr:uid="{00000000-0005-0000-0000-00003B000000}"/>
    <cellStyle name="Porcentagem 3" xfId="50" xr:uid="{00000000-0005-0000-0000-00003C000000}"/>
    <cellStyle name="Porcentagem 3 2" xfId="78" xr:uid="{00000000-0005-0000-0000-00003D000000}"/>
    <cellStyle name="Porcentagem 4" xfId="70" xr:uid="{00000000-0005-0000-0000-00003E000000}"/>
    <cellStyle name="Ruim" xfId="30" builtinId="27" customBuiltin="1"/>
    <cellStyle name="Saída" xfId="35" builtinId="21" customBuiltin="1"/>
    <cellStyle name="Separador de milhares 2" xfId="48" xr:uid="{00000000-0005-0000-0000-000040000000}"/>
    <cellStyle name="Separador de milhares 2 2" xfId="76" xr:uid="{00000000-0005-0000-0000-000041000000}"/>
    <cellStyle name="Texto de Aviso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ítulo 4" xfId="43" builtinId="19" customBuiltin="1"/>
    <cellStyle name="Título 5" xfId="72" xr:uid="{00000000-0005-0000-0000-000049000000}"/>
    <cellStyle name="Total" xfId="44" builtinId="25" customBuiltin="1"/>
    <cellStyle name="Vírgula" xfId="36" builtinId="3"/>
    <cellStyle name="Vírgula 2" xfId="47" xr:uid="{00000000-0005-0000-0000-00004C000000}"/>
    <cellStyle name="Vírgula 2 2" xfId="75" xr:uid="{00000000-0005-0000-0000-00004D000000}"/>
    <cellStyle name="Vírgula 3" xfId="71" xr:uid="{00000000-0005-0000-0000-00004E000000}"/>
  </cellStyles>
  <dxfs count="0"/>
  <tableStyles count="0" defaultTableStyle="TableStyleMedium9" defaultPivotStyle="PivotStyleLight16"/>
  <colors>
    <mruColors>
      <color rgb="FFFFCC99"/>
      <color rgb="FFA0E8E6"/>
      <color rgb="FFC6E6A2"/>
      <color rgb="FF81E1DF"/>
      <color rgb="FFFFFF99"/>
      <color rgb="FFF48E56"/>
      <color rgb="FF00C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275889</xdr:colOff>
      <xdr:row>9</xdr:row>
      <xdr:rowOff>45832</xdr:rowOff>
    </xdr:from>
    <xdr:to>
      <xdr:col>6</xdr:col>
      <xdr:colOff>417182</xdr:colOff>
      <xdr:row>14</xdr:row>
      <xdr:rowOff>59665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4903042-6397-4A6A-8EA4-C9B5E3E1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160" y="1659479"/>
          <a:ext cx="2104563" cy="9026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2819400</xdr:colOff>
      <xdr:row>0</xdr:row>
      <xdr:rowOff>19050</xdr:rowOff>
    </xdr:from>
    <xdr:to>
      <xdr:col>2</xdr:col>
      <xdr:colOff>152400</xdr:colOff>
      <xdr:row>8</xdr:row>
      <xdr:rowOff>142875</xdr:rowOff>
    </xdr:to>
    <xdr:pic>
      <xdr:nvPicPr>
        <xdr:cNvPr id="12930" name="Imagem 1" descr="brasão_rj.JPG">
          <a:extLst>
            <a:ext uri="{FF2B5EF4-FFF2-40B4-BE49-F238E27FC236}">
              <a16:creationId xmlns:a16="http://schemas.microsoft.com/office/drawing/2014/main" id="{00000000-0008-0000-0100-00008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3248025" y="19050"/>
          <a:ext cx="11239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1</xdr:row>
      <xdr:rowOff>28575</xdr:rowOff>
    </xdr:from>
    <xdr:to>
      <xdr:col>3</xdr:col>
      <xdr:colOff>66675</xdr:colOff>
      <xdr:row>8</xdr:row>
      <xdr:rowOff>19050</xdr:rowOff>
    </xdr:to>
    <xdr:pic>
      <xdr:nvPicPr>
        <xdr:cNvPr id="20083" name="Imagem 1" descr="brasão_rj.JPG">
          <a:extLst>
            <a:ext uri="{FF2B5EF4-FFF2-40B4-BE49-F238E27FC236}">
              <a16:creationId xmlns:a16="http://schemas.microsoft.com/office/drawing/2014/main" id="{00000000-0008-0000-0200-0000734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5667375" y="190500"/>
          <a:ext cx="8953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1122485</xdr:colOff>
      <xdr:row>2</xdr:row>
      <xdr:rowOff>1094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EFEF6FE-5385-4DDE-8BF6-3708733A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6BE01D-0940-4785-92A4-FCD6C892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134471</xdr:colOff>
      <xdr:row>1</xdr:row>
      <xdr:rowOff>57244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099C775-97EE-4418-A0A4-F7FDDB801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62B3F7-C64E-4705-8CA4-7BFD3BC6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946C9F-AFDE-4615-B48B-875A831AF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DB16B9-78D3-4995-8367-9B80143F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CE91C9-C1D2-4C50-9C6E-E1957A77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C04E89-978A-48AD-A953-0988E93E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133184</xdr:colOff>
      <xdr:row>1</xdr:row>
      <xdr:rowOff>54408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89BA44-6527-40FE-8C64-93B157933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FA6D5ED-5AE5-4428-AA96-EE9ED1DA6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4984E0B-0A51-4026-A4B0-EFD4A386D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226695</xdr:colOff>
      <xdr:row>1</xdr:row>
      <xdr:rowOff>96597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6056EAB-8D8C-4C5E-AC3E-EBD78699F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248434</xdr:colOff>
      <xdr:row>2</xdr:row>
      <xdr:rowOff>53434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D5DE76-43AC-4C5C-A304-083CD5A61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0449" cy="50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J144"/>
  <sheetViews>
    <sheetView showGridLines="0" view="pageBreakPreview" zoomScale="85" zoomScaleNormal="100" zoomScaleSheetLayoutView="85" zoomScalePageLayoutView="40" workbookViewId="0">
      <selection activeCell="Q54" sqref="Q54"/>
    </sheetView>
  </sheetViews>
  <sheetFormatPr defaultColWidth="8.88671875" defaultRowHeight="15.6" x14ac:dyDescent="0.3"/>
  <cols>
    <col min="1" max="10" width="9.5546875" style="53" customWidth="1"/>
    <col min="11" max="16384" width="8.88671875" style="53"/>
  </cols>
  <sheetData>
    <row r="1" spans="1:9" ht="14.4" customHeight="1" x14ac:dyDescent="0.3">
      <c r="A1" s="52"/>
      <c r="B1" s="52"/>
      <c r="C1" s="52"/>
      <c r="D1" s="52"/>
      <c r="E1" s="52"/>
      <c r="F1" s="52"/>
      <c r="G1" s="52"/>
      <c r="H1" s="52"/>
      <c r="I1" s="52"/>
    </row>
    <row r="2" spans="1:9" ht="14.4" customHeight="1" x14ac:dyDescent="0.3"/>
    <row r="3" spans="1:9" ht="14.4" customHeight="1" x14ac:dyDescent="0.3"/>
    <row r="4" spans="1:9" ht="14.4" customHeight="1" x14ac:dyDescent="0.3"/>
    <row r="5" spans="1:9" ht="14.4" customHeight="1" x14ac:dyDescent="0.3"/>
    <row r="6" spans="1:9" ht="14.4" customHeight="1" x14ac:dyDescent="0.3"/>
    <row r="7" spans="1:9" ht="14.4" customHeight="1" x14ac:dyDescent="0.3"/>
    <row r="8" spans="1:9" ht="14.4" customHeight="1" x14ac:dyDescent="0.3"/>
    <row r="9" spans="1:9" ht="14.4" customHeight="1" x14ac:dyDescent="0.3"/>
    <row r="10" spans="1:9" ht="14.4" customHeight="1" x14ac:dyDescent="0.3"/>
    <row r="11" spans="1:9" ht="14.4" customHeight="1" x14ac:dyDescent="0.3"/>
    <row r="12" spans="1:9" ht="14.4" customHeight="1" x14ac:dyDescent="0.3"/>
    <row r="13" spans="1:9" ht="14.4" customHeight="1" x14ac:dyDescent="0.3"/>
    <row r="14" spans="1:9" ht="14.4" customHeight="1" x14ac:dyDescent="0.3"/>
    <row r="15" spans="1:9" ht="14.4" customHeight="1" x14ac:dyDescent="0.3"/>
    <row r="16" spans="1:9" ht="14.4" customHeight="1" x14ac:dyDescent="0.3"/>
    <row r="17" spans="1:10" ht="14.4" customHeight="1" x14ac:dyDescent="0.3"/>
    <row r="18" spans="1:10" ht="14.4" customHeight="1" x14ac:dyDescent="0.3"/>
    <row r="19" spans="1:10" ht="14.4" customHeight="1" x14ac:dyDescent="0.3">
      <c r="A19" s="359" t="s">
        <v>0</v>
      </c>
      <c r="B19" s="359"/>
      <c r="C19" s="359"/>
      <c r="D19" s="359"/>
      <c r="E19" s="359"/>
      <c r="F19" s="359"/>
      <c r="G19" s="359"/>
      <c r="H19" s="359"/>
      <c r="I19" s="359"/>
      <c r="J19" s="359"/>
    </row>
    <row r="20" spans="1:10" ht="14.4" customHeight="1" x14ac:dyDescent="0.3">
      <c r="A20" s="359"/>
      <c r="B20" s="359"/>
      <c r="C20" s="359"/>
      <c r="D20" s="359"/>
      <c r="E20" s="359"/>
      <c r="F20" s="359"/>
      <c r="G20" s="359"/>
      <c r="H20" s="359"/>
      <c r="I20" s="359"/>
      <c r="J20" s="359"/>
    </row>
    <row r="21" spans="1:10" ht="14.4" customHeight="1" x14ac:dyDescent="0.3">
      <c r="A21" s="359"/>
      <c r="B21" s="359"/>
      <c r="C21" s="359"/>
      <c r="D21" s="359"/>
      <c r="E21" s="359"/>
      <c r="F21" s="359"/>
      <c r="G21" s="359"/>
      <c r="H21" s="359"/>
      <c r="I21" s="359"/>
      <c r="J21" s="359"/>
    </row>
    <row r="22" spans="1:10" ht="14.4" customHeight="1" x14ac:dyDescent="0.4">
      <c r="A22" s="54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14.4" customHeight="1" x14ac:dyDescent="0.4">
      <c r="A23" s="54"/>
      <c r="B23" s="54"/>
      <c r="C23" s="54"/>
      <c r="D23" s="54"/>
      <c r="E23" s="54"/>
      <c r="F23" s="54"/>
      <c r="G23" s="54"/>
      <c r="H23" s="54"/>
      <c r="I23" s="54"/>
      <c r="J23" s="54"/>
    </row>
    <row r="24" spans="1:10" ht="14.4" customHeight="1" x14ac:dyDescent="0.4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4" customHeight="1" x14ac:dyDescent="0.4">
      <c r="A25" s="54"/>
      <c r="B25" s="358" t="s">
        <v>1</v>
      </c>
      <c r="C25" s="358"/>
      <c r="D25" s="358"/>
      <c r="E25" s="358"/>
      <c r="F25" s="358"/>
      <c r="G25" s="358"/>
      <c r="H25" s="358"/>
      <c r="I25" s="358"/>
      <c r="J25" s="54"/>
    </row>
    <row r="26" spans="1:10" ht="14.4" customHeight="1" x14ac:dyDescent="0.4">
      <c r="A26" s="54"/>
      <c r="B26" s="358"/>
      <c r="C26" s="358"/>
      <c r="D26" s="358"/>
      <c r="E26" s="358"/>
      <c r="F26" s="358"/>
      <c r="G26" s="358"/>
      <c r="H26" s="358"/>
      <c r="I26" s="358"/>
      <c r="J26" s="54"/>
    </row>
    <row r="27" spans="1:10" ht="14.4" customHeight="1" x14ac:dyDescent="0.4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4.4" customHeight="1" x14ac:dyDescent="0.4">
      <c r="A28" s="54"/>
      <c r="B28" s="54"/>
      <c r="C28" s="54"/>
      <c r="D28" s="54"/>
      <c r="E28" s="54"/>
      <c r="F28" s="54"/>
      <c r="G28" s="54"/>
      <c r="H28" s="54"/>
      <c r="I28" s="54"/>
      <c r="J28" s="54"/>
    </row>
    <row r="29" spans="1:10" ht="14.4" customHeight="1" x14ac:dyDescent="0.4">
      <c r="A29" s="54"/>
      <c r="B29" s="54"/>
      <c r="C29" s="54"/>
      <c r="D29" s="54"/>
      <c r="E29" s="54"/>
      <c r="F29" s="54"/>
      <c r="G29" s="54"/>
      <c r="H29" s="54"/>
      <c r="I29" s="54"/>
      <c r="J29" s="54"/>
    </row>
    <row r="30" spans="1:10" ht="14.4" customHeight="1" x14ac:dyDescent="0.4">
      <c r="A30" s="54"/>
      <c r="B30" s="358" t="s">
        <v>2</v>
      </c>
      <c r="C30" s="358"/>
      <c r="D30" s="358"/>
      <c r="E30" s="358"/>
      <c r="F30" s="358"/>
      <c r="G30" s="358"/>
      <c r="H30" s="358"/>
      <c r="I30" s="358"/>
      <c r="J30" s="54"/>
    </row>
    <row r="31" spans="1:10" ht="14.4" customHeight="1" x14ac:dyDescent="0.4">
      <c r="A31" s="54"/>
      <c r="B31" s="358"/>
      <c r="C31" s="358"/>
      <c r="D31" s="358"/>
      <c r="E31" s="358"/>
      <c r="F31" s="358"/>
      <c r="G31" s="358"/>
      <c r="H31" s="358"/>
      <c r="I31" s="358"/>
      <c r="J31" s="54"/>
    </row>
    <row r="32" spans="1:10" ht="14.4" customHeight="1" x14ac:dyDescent="0.4">
      <c r="A32" s="54"/>
      <c r="B32" s="358" t="s">
        <v>3</v>
      </c>
      <c r="C32" s="358"/>
      <c r="D32" s="358"/>
      <c r="E32" s="358"/>
      <c r="F32" s="358"/>
      <c r="G32" s="358"/>
      <c r="H32" s="358"/>
      <c r="I32" s="358"/>
      <c r="J32" s="54"/>
    </row>
    <row r="33" spans="1:10" ht="14.4" customHeight="1" x14ac:dyDescent="0.4">
      <c r="A33" s="54"/>
      <c r="B33" s="358"/>
      <c r="C33" s="358"/>
      <c r="D33" s="358"/>
      <c r="E33" s="358"/>
      <c r="F33" s="358"/>
      <c r="G33" s="358"/>
      <c r="H33" s="358"/>
      <c r="I33" s="358"/>
      <c r="J33" s="54"/>
    </row>
    <row r="34" spans="1:10" ht="14.4" customHeight="1" x14ac:dyDescent="0.3"/>
    <row r="35" spans="1:10" ht="14.4" customHeight="1" x14ac:dyDescent="0.3"/>
    <row r="36" spans="1:10" ht="14.4" customHeight="1" x14ac:dyDescent="0.3"/>
    <row r="37" spans="1:10" ht="14.4" customHeight="1" x14ac:dyDescent="0.3"/>
    <row r="38" spans="1:10" ht="14.4" customHeight="1" x14ac:dyDescent="0.3"/>
    <row r="39" spans="1:10" ht="14.4" customHeight="1" x14ac:dyDescent="0.3"/>
    <row r="40" spans="1:10" ht="14.4" customHeight="1" x14ac:dyDescent="0.3"/>
    <row r="41" spans="1:10" ht="14.4" customHeight="1" x14ac:dyDescent="0.3"/>
    <row r="42" spans="1:10" ht="14.4" customHeight="1" x14ac:dyDescent="0.3"/>
    <row r="43" spans="1:10" ht="14.4" customHeight="1" x14ac:dyDescent="0.3"/>
    <row r="44" spans="1:10" ht="14.4" customHeight="1" x14ac:dyDescent="0.3"/>
    <row r="45" spans="1:10" ht="14.4" customHeight="1" x14ac:dyDescent="0.3"/>
    <row r="46" spans="1:10" ht="14.4" customHeight="1" x14ac:dyDescent="0.3"/>
    <row r="47" spans="1:10" ht="14.4" customHeight="1" x14ac:dyDescent="0.3"/>
    <row r="48" spans="1:10" ht="14.4" customHeight="1" x14ac:dyDescent="0.3"/>
    <row r="49" spans="3:8" ht="14.4" customHeight="1" x14ac:dyDescent="0.3"/>
    <row r="50" spans="3:8" ht="14.4" customHeight="1" x14ac:dyDescent="0.3"/>
    <row r="51" spans="3:8" ht="14.4" customHeight="1" x14ac:dyDescent="0.3">
      <c r="C51" s="357" t="s">
        <v>465</v>
      </c>
      <c r="D51" s="357"/>
      <c r="E51" s="357"/>
      <c r="F51" s="357"/>
      <c r="G51" s="357"/>
      <c r="H51" s="357"/>
    </row>
    <row r="52" spans="3:8" ht="14.4" customHeight="1" x14ac:dyDescent="0.3"/>
    <row r="53" spans="3:8" ht="14.4" customHeight="1" x14ac:dyDescent="0.3"/>
    <row r="54" spans="3:8" ht="14.4" customHeight="1" x14ac:dyDescent="0.3"/>
    <row r="55" spans="3:8" ht="14.4" customHeight="1" x14ac:dyDescent="0.3"/>
    <row r="56" spans="3:8" ht="14.4" customHeight="1" x14ac:dyDescent="0.3"/>
    <row r="57" spans="3:8" ht="14.4" customHeight="1" x14ac:dyDescent="0.3"/>
    <row r="58" spans="3:8" ht="14.4" customHeight="1" x14ac:dyDescent="0.3"/>
    <row r="59" spans="3:8" ht="14.4" customHeight="1" x14ac:dyDescent="0.3"/>
    <row r="60" spans="3:8" ht="14.4" customHeight="1" x14ac:dyDescent="0.3"/>
    <row r="61" spans="3:8" ht="14.4" customHeight="1" x14ac:dyDescent="0.3"/>
    <row r="62" spans="3:8" ht="14.4" customHeight="1" x14ac:dyDescent="0.3"/>
    <row r="63" spans="3:8" ht="14.4" customHeight="1" x14ac:dyDescent="0.3"/>
    <row r="64" spans="3:8" ht="14.4" customHeight="1" x14ac:dyDescent="0.3"/>
    <row r="65" ht="14.4" customHeight="1" x14ac:dyDescent="0.3"/>
    <row r="66" ht="14.4" customHeight="1" x14ac:dyDescent="0.3"/>
    <row r="67" ht="14.4" customHeight="1" x14ac:dyDescent="0.3"/>
    <row r="68" ht="14.4" customHeight="1" x14ac:dyDescent="0.3"/>
    <row r="69" ht="14.4" customHeight="1" x14ac:dyDescent="0.3"/>
    <row r="70" ht="14.4" customHeight="1" x14ac:dyDescent="0.3"/>
    <row r="71" ht="14.4" customHeight="1" x14ac:dyDescent="0.3"/>
    <row r="72" ht="14.4" customHeight="1" x14ac:dyDescent="0.3"/>
    <row r="73" ht="14.4" customHeight="1" x14ac:dyDescent="0.3"/>
    <row r="74" ht="14.4" customHeight="1" x14ac:dyDescent="0.3"/>
    <row r="75" ht="14.4" customHeight="1" x14ac:dyDescent="0.3"/>
    <row r="76" ht="14.4" customHeight="1" x14ac:dyDescent="0.3"/>
    <row r="77" ht="14.4" customHeight="1" x14ac:dyDescent="0.3"/>
    <row r="78" ht="14.4" customHeight="1" x14ac:dyDescent="0.3"/>
    <row r="79" ht="14.4" customHeight="1" x14ac:dyDescent="0.3"/>
    <row r="80" ht="14.4" customHeight="1" x14ac:dyDescent="0.3"/>
    <row r="81" ht="14.4" customHeight="1" x14ac:dyDescent="0.3"/>
    <row r="82" ht="14.4" customHeight="1" x14ac:dyDescent="0.3"/>
    <row r="83" ht="14.4" customHeight="1" x14ac:dyDescent="0.3"/>
    <row r="84" ht="14.4" customHeight="1" x14ac:dyDescent="0.3"/>
    <row r="85" ht="14.4" customHeight="1" x14ac:dyDescent="0.3"/>
    <row r="86" ht="14.4" customHeight="1" x14ac:dyDescent="0.3"/>
    <row r="87" ht="14.4" customHeight="1" x14ac:dyDescent="0.3"/>
    <row r="88" ht="14.4" customHeight="1" x14ac:dyDescent="0.3"/>
    <row r="89" ht="14.4" customHeight="1" x14ac:dyDescent="0.3"/>
    <row r="90" ht="14.4" customHeight="1" x14ac:dyDescent="0.3"/>
    <row r="91" ht="14.4" customHeight="1" x14ac:dyDescent="0.3"/>
    <row r="92" ht="14.4" customHeight="1" x14ac:dyDescent="0.3"/>
    <row r="93" ht="14.4" customHeight="1" x14ac:dyDescent="0.3"/>
    <row r="94" ht="14.4" customHeight="1" x14ac:dyDescent="0.3"/>
    <row r="95" ht="14.4" customHeight="1" x14ac:dyDescent="0.3"/>
    <row r="96" ht="14.4" customHeight="1" x14ac:dyDescent="0.3"/>
    <row r="97" ht="14.4" customHeight="1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  <row r="111" ht="14.4" customHeight="1" x14ac:dyDescent="0.3"/>
    <row r="112" ht="14.4" customHeight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  <row r="122" ht="14.4" customHeight="1" x14ac:dyDescent="0.3"/>
    <row r="123" ht="14.4" customHeight="1" x14ac:dyDescent="0.3"/>
    <row r="124" ht="14.4" customHeight="1" x14ac:dyDescent="0.3"/>
    <row r="125" ht="14.4" customHeight="1" x14ac:dyDescent="0.3"/>
    <row r="126" ht="14.4" customHeight="1" x14ac:dyDescent="0.3"/>
    <row r="127" ht="14.4" customHeight="1" x14ac:dyDescent="0.3"/>
    <row r="128" ht="14.4" customHeight="1" x14ac:dyDescent="0.3"/>
    <row r="129" ht="14.4" customHeight="1" x14ac:dyDescent="0.3"/>
    <row r="130" ht="14.4" customHeight="1" x14ac:dyDescent="0.3"/>
    <row r="131" ht="14.4" customHeight="1" x14ac:dyDescent="0.3"/>
    <row r="132" ht="14.4" customHeight="1" x14ac:dyDescent="0.3"/>
    <row r="133" ht="14.4" customHeight="1" x14ac:dyDescent="0.3"/>
    <row r="134" ht="14.4" customHeight="1" x14ac:dyDescent="0.3"/>
    <row r="135" ht="14.4" customHeight="1" x14ac:dyDescent="0.3"/>
    <row r="136" ht="14.4" customHeight="1" x14ac:dyDescent="0.3"/>
    <row r="137" ht="14.4" customHeight="1" x14ac:dyDescent="0.3"/>
    <row r="138" ht="14.4" customHeight="1" x14ac:dyDescent="0.3"/>
    <row r="139" ht="14.4" customHeight="1" x14ac:dyDescent="0.3"/>
    <row r="140" ht="14.4" customHeight="1" x14ac:dyDescent="0.3"/>
    <row r="141" ht="14.4" customHeight="1" x14ac:dyDescent="0.3"/>
    <row r="142" ht="14.4" customHeight="1" x14ac:dyDescent="0.3"/>
    <row r="143" ht="14.4" customHeight="1" x14ac:dyDescent="0.3"/>
    <row r="144" ht="14.4" customHeight="1" x14ac:dyDescent="0.3"/>
  </sheetData>
  <mergeCells count="5">
    <mergeCell ref="C51:H51"/>
    <mergeCell ref="B30:I31"/>
    <mergeCell ref="B25:I26"/>
    <mergeCell ref="A19:J21"/>
    <mergeCell ref="B32:I3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view="pageBreakPreview" topLeftCell="A61" zoomScaleSheetLayoutView="100" workbookViewId="0">
      <selection activeCell="E90" sqref="E90"/>
    </sheetView>
  </sheetViews>
  <sheetFormatPr defaultRowHeight="13.2" x14ac:dyDescent="0.25"/>
  <cols>
    <col min="1" max="1" width="6.44140625" customWidth="1"/>
    <col min="2" max="2" width="56.88671875" customWidth="1"/>
    <col min="3" max="3" width="10.109375" customWidth="1"/>
    <col min="4" max="4" width="5" customWidth="1"/>
    <col min="5" max="5" width="6.6640625" customWidth="1"/>
    <col min="6" max="6" width="11.88671875" bestFit="1" customWidth="1"/>
    <col min="7" max="7" width="15.44140625" customWidth="1"/>
    <col min="9" max="9" width="7.6640625" style="28" customWidth="1"/>
    <col min="10" max="10" width="8.6640625" style="28" customWidth="1"/>
    <col min="11" max="11" width="7" style="28" bestFit="1" customWidth="1"/>
    <col min="12" max="12" width="9.109375" style="42"/>
    <col min="13" max="13" width="7.88671875" style="42" bestFit="1" customWidth="1"/>
    <col min="14" max="14" width="11.109375" bestFit="1" customWidth="1"/>
    <col min="15" max="16" width="9.33203125" bestFit="1" customWidth="1"/>
  </cols>
  <sheetData>
    <row r="1" spans="1:7" x14ac:dyDescent="0.25">
      <c r="A1" s="360"/>
      <c r="B1" s="360"/>
      <c r="C1" s="360"/>
      <c r="D1" s="360"/>
      <c r="E1" s="360"/>
      <c r="F1" s="360"/>
      <c r="G1" s="360"/>
    </row>
    <row r="2" spans="1:7" x14ac:dyDescent="0.25">
      <c r="A2" s="360"/>
      <c r="B2" s="360"/>
      <c r="C2" s="360"/>
      <c r="D2" s="360"/>
      <c r="E2" s="360"/>
      <c r="F2" s="360"/>
      <c r="G2" s="360"/>
    </row>
    <row r="3" spans="1:7" x14ac:dyDescent="0.25">
      <c r="A3" s="360"/>
      <c r="B3" s="360"/>
      <c r="C3" s="360"/>
      <c r="D3" s="360"/>
      <c r="E3" s="360"/>
      <c r="F3" s="360"/>
      <c r="G3" s="360"/>
    </row>
    <row r="4" spans="1:7" x14ac:dyDescent="0.25">
      <c r="A4" s="360"/>
      <c r="B4" s="360"/>
      <c r="C4" s="360"/>
      <c r="D4" s="360"/>
      <c r="E4" s="360"/>
      <c r="F4" s="360"/>
      <c r="G4" s="360"/>
    </row>
    <row r="5" spans="1:7" x14ac:dyDescent="0.25">
      <c r="A5" s="360"/>
      <c r="B5" s="360"/>
      <c r="C5" s="360"/>
      <c r="D5" s="360"/>
      <c r="E5" s="360"/>
      <c r="F5" s="360"/>
      <c r="G5" s="360"/>
    </row>
    <row r="6" spans="1:7" x14ac:dyDescent="0.25">
      <c r="A6" s="360"/>
      <c r="B6" s="360"/>
      <c r="C6" s="360"/>
      <c r="D6" s="360"/>
      <c r="E6" s="360"/>
      <c r="F6" s="360"/>
      <c r="G6" s="360"/>
    </row>
    <row r="7" spans="1:7" x14ac:dyDescent="0.25">
      <c r="A7" s="360"/>
      <c r="B7" s="360"/>
      <c r="C7" s="360"/>
      <c r="D7" s="360"/>
      <c r="E7" s="360"/>
      <c r="F7" s="360"/>
      <c r="G7" s="360"/>
    </row>
    <row r="8" spans="1:7" x14ac:dyDescent="0.25">
      <c r="A8" s="360"/>
      <c r="B8" s="360"/>
      <c r="C8" s="360"/>
      <c r="D8" s="360"/>
      <c r="E8" s="360"/>
      <c r="F8" s="360"/>
      <c r="G8" s="360"/>
    </row>
    <row r="9" spans="1:7" x14ac:dyDescent="0.25">
      <c r="A9" s="360"/>
      <c r="B9" s="360"/>
      <c r="C9" s="360"/>
      <c r="D9" s="360"/>
      <c r="E9" s="360"/>
      <c r="F9" s="360"/>
      <c r="G9" s="360"/>
    </row>
    <row r="10" spans="1:7" x14ac:dyDescent="0.25">
      <c r="A10" s="361" t="s">
        <v>4</v>
      </c>
      <c r="B10" s="361"/>
      <c r="C10" s="361"/>
      <c r="D10" s="361"/>
      <c r="E10" s="361"/>
      <c r="F10" s="361"/>
      <c r="G10" s="361"/>
    </row>
    <row r="11" spans="1:7" x14ac:dyDescent="0.25">
      <c r="A11" s="361" t="s">
        <v>5</v>
      </c>
      <c r="B11" s="361"/>
      <c r="C11" s="361"/>
      <c r="D11" s="361"/>
      <c r="E11" s="361"/>
      <c r="F11" s="361"/>
      <c r="G11" s="361"/>
    </row>
    <row r="12" spans="1:7" x14ac:dyDescent="0.25">
      <c r="A12" s="35"/>
      <c r="B12" s="35"/>
      <c r="C12" s="35"/>
      <c r="D12" s="35"/>
      <c r="E12" s="35"/>
      <c r="F12" s="35"/>
      <c r="G12" s="35"/>
    </row>
    <row r="13" spans="1:7" x14ac:dyDescent="0.25">
      <c r="A13" s="35"/>
      <c r="B13" s="361" t="s">
        <v>6</v>
      </c>
      <c r="C13" s="361"/>
      <c r="D13" s="361"/>
      <c r="E13" s="361"/>
      <c r="F13" s="361"/>
      <c r="G13" s="51" t="s">
        <v>7</v>
      </c>
    </row>
    <row r="14" spans="1:7" ht="21.75" customHeight="1" thickBot="1" x14ac:dyDescent="0.3">
      <c r="A14" s="362" t="s">
        <v>8</v>
      </c>
      <c r="B14" s="362"/>
      <c r="C14" s="362"/>
      <c r="D14" s="362"/>
      <c r="E14" s="362"/>
      <c r="F14" s="362"/>
      <c r="G14" s="362"/>
    </row>
    <row r="15" spans="1:7" x14ac:dyDescent="0.25">
      <c r="A15" s="370" t="s">
        <v>9</v>
      </c>
      <c r="B15" s="370" t="s">
        <v>10</v>
      </c>
      <c r="C15" s="370" t="s">
        <v>11</v>
      </c>
      <c r="D15" s="370" t="s">
        <v>12</v>
      </c>
      <c r="E15" s="370" t="s">
        <v>13</v>
      </c>
      <c r="F15" s="36" t="s">
        <v>14</v>
      </c>
      <c r="G15" s="363" t="s">
        <v>15</v>
      </c>
    </row>
    <row r="16" spans="1:7" ht="13.8" thickBot="1" x14ac:dyDescent="0.3">
      <c r="A16" s="371"/>
      <c r="B16" s="371"/>
      <c r="C16" s="371"/>
      <c r="D16" s="371"/>
      <c r="E16" s="371"/>
      <c r="F16" s="19" t="s">
        <v>16</v>
      </c>
      <c r="G16" s="364"/>
    </row>
    <row r="17" spans="1:16" x14ac:dyDescent="0.25">
      <c r="A17" s="12">
        <v>0</v>
      </c>
      <c r="B17" s="369" t="s">
        <v>17</v>
      </c>
      <c r="C17" s="369"/>
      <c r="D17" s="369"/>
      <c r="E17" s="13"/>
      <c r="F17" s="13"/>
      <c r="G17" s="14" t="e">
        <f>SUM(G18:G20)</f>
        <v>#REF!</v>
      </c>
      <c r="I17" s="267" t="s">
        <v>18</v>
      </c>
      <c r="J17" s="267" t="s">
        <v>19</v>
      </c>
      <c r="K17" s="267" t="s">
        <v>20</v>
      </c>
    </row>
    <row r="18" spans="1:16" ht="24" customHeight="1" x14ac:dyDescent="0.25">
      <c r="A18" s="5" t="s">
        <v>21</v>
      </c>
      <c r="B18" s="6" t="e">
        <f>IF(C18="","",VLOOKUP(C18,#REF!,2,FALSE))</f>
        <v>#REF!</v>
      </c>
      <c r="C18" s="7" t="s">
        <v>22</v>
      </c>
      <c r="D18" s="8" t="s">
        <v>23</v>
      </c>
      <c r="E18" s="9">
        <f>I18*J18*K18</f>
        <v>240</v>
      </c>
      <c r="F18" s="10" t="e">
        <f>IF(C18="","",VLOOKUP(C18,#REF!,2,FALSE))</f>
        <v>#REF!</v>
      </c>
      <c r="G18" s="11" t="e">
        <f>E18*F18</f>
        <v>#REF!</v>
      </c>
      <c r="I18" s="28">
        <v>40</v>
      </c>
      <c r="J18" s="28">
        <v>6</v>
      </c>
      <c r="K18" s="28">
        <v>1</v>
      </c>
    </row>
    <row r="19" spans="1:16" x14ac:dyDescent="0.25">
      <c r="A19" s="5" t="s">
        <v>24</v>
      </c>
      <c r="B19" s="6" t="e">
        <f>IF(C19="","",VLOOKUP(C19,#REF!,2,FALSE))</f>
        <v>#REF!</v>
      </c>
      <c r="C19" s="7" t="s">
        <v>25</v>
      </c>
      <c r="D19" s="8" t="s">
        <v>23</v>
      </c>
      <c r="E19" s="9">
        <f>I19*J19*K19</f>
        <v>960</v>
      </c>
      <c r="F19" s="10" t="e">
        <f>IF(C19="","",VLOOKUP(C19,#REF!,2,FALSE))</f>
        <v>#REF!</v>
      </c>
      <c r="G19" s="11" t="e">
        <f>E19*F19</f>
        <v>#REF!</v>
      </c>
      <c r="I19" s="28">
        <v>160</v>
      </c>
      <c r="J19" s="28">
        <v>6</v>
      </c>
      <c r="K19" s="28">
        <v>1</v>
      </c>
    </row>
    <row r="20" spans="1:16" x14ac:dyDescent="0.25">
      <c r="A20" s="5" t="s">
        <v>26</v>
      </c>
      <c r="B20" s="6" t="e">
        <f>IF(C20="","",VLOOKUP(C20,#REF!,2,FALSE))</f>
        <v>#REF!</v>
      </c>
      <c r="C20" s="7" t="s">
        <v>27</v>
      </c>
      <c r="D20" s="8" t="s">
        <v>23</v>
      </c>
      <c r="E20" s="9">
        <f>I20*J20*K20</f>
        <v>960</v>
      </c>
      <c r="F20" s="10" t="e">
        <f>IF(C20="","",VLOOKUP(C20,#REF!,2,FALSE))</f>
        <v>#REF!</v>
      </c>
      <c r="G20" s="11" t="e">
        <f>E20*F20</f>
        <v>#REF!</v>
      </c>
      <c r="I20" s="28">
        <v>160</v>
      </c>
      <c r="J20" s="28">
        <v>6</v>
      </c>
      <c r="K20" s="28">
        <v>1</v>
      </c>
    </row>
    <row r="21" spans="1:16" x14ac:dyDescent="0.25">
      <c r="A21" s="16">
        <v>1</v>
      </c>
      <c r="B21" s="365" t="s">
        <v>28</v>
      </c>
      <c r="C21" s="365"/>
      <c r="D21" s="365"/>
      <c r="E21" s="17"/>
      <c r="F21" s="17"/>
      <c r="G21" s="18" t="e">
        <f>SUM(G22:G29)</f>
        <v>#REF!</v>
      </c>
      <c r="H21" s="268"/>
      <c r="I21" s="267"/>
      <c r="J21" s="267"/>
      <c r="K21" s="267"/>
      <c r="L21" s="42">
        <v>1</v>
      </c>
      <c r="M21" s="238" t="s">
        <v>29</v>
      </c>
      <c r="N21" s="268"/>
      <c r="O21" s="268"/>
      <c r="P21" s="268"/>
    </row>
    <row r="22" spans="1:16" ht="12.75" customHeight="1" x14ac:dyDescent="0.25">
      <c r="A22" s="5" t="s">
        <v>30</v>
      </c>
      <c r="B22" s="6" t="s">
        <v>31</v>
      </c>
      <c r="C22" s="7"/>
      <c r="D22" s="8" t="s">
        <v>23</v>
      </c>
      <c r="E22" s="9">
        <f>I22*J22*K22</f>
        <v>40</v>
      </c>
      <c r="F22" s="10">
        <v>53.9</v>
      </c>
      <c r="G22" s="11">
        <f t="shared" ref="G22:G29" si="0">E22*F22</f>
        <v>2156</v>
      </c>
      <c r="H22" s="268"/>
      <c r="I22" s="28">
        <v>40</v>
      </c>
      <c r="J22" s="28">
        <v>1</v>
      </c>
      <c r="K22" s="28">
        <v>1</v>
      </c>
      <c r="L22" s="28"/>
      <c r="M22" s="28"/>
      <c r="N22" s="2">
        <v>3719.74</v>
      </c>
      <c r="O22" s="269">
        <f>N22/160</f>
        <v>23.248374999999999</v>
      </c>
      <c r="P22" s="269">
        <f>O22+O22*1.14</f>
        <v>49.751522499999993</v>
      </c>
    </row>
    <row r="23" spans="1:16" x14ac:dyDescent="0.25">
      <c r="A23" s="5" t="s">
        <v>32</v>
      </c>
      <c r="B23" s="6" t="s">
        <v>33</v>
      </c>
      <c r="C23" s="7"/>
      <c r="D23" s="8" t="s">
        <v>23</v>
      </c>
      <c r="E23" s="9">
        <f t="shared" ref="E23:E29" si="1">I23*J23*K23</f>
        <v>160</v>
      </c>
      <c r="F23" s="10">
        <v>53.9</v>
      </c>
      <c r="G23" s="11">
        <f t="shared" si="0"/>
        <v>8624</v>
      </c>
      <c r="H23" s="268"/>
      <c r="I23" s="28">
        <v>160</v>
      </c>
      <c r="J23" s="28">
        <v>1</v>
      </c>
      <c r="K23" s="28">
        <v>1</v>
      </c>
      <c r="N23" s="269">
        <v>2076</v>
      </c>
      <c r="O23" s="269">
        <f>N23/160</f>
        <v>12.975</v>
      </c>
      <c r="P23" s="269">
        <f>O23+O23*1.14</f>
        <v>27.766500000000001</v>
      </c>
    </row>
    <row r="24" spans="1:16" x14ac:dyDescent="0.25">
      <c r="A24" s="5" t="s">
        <v>34</v>
      </c>
      <c r="B24" s="6" t="s">
        <v>35</v>
      </c>
      <c r="C24" s="7"/>
      <c r="D24" s="8" t="s">
        <v>23</v>
      </c>
      <c r="E24" s="9">
        <f t="shared" si="1"/>
        <v>0</v>
      </c>
      <c r="F24" s="10">
        <v>53.9</v>
      </c>
      <c r="G24" s="11">
        <f t="shared" si="0"/>
        <v>0</v>
      </c>
      <c r="H24" s="268"/>
      <c r="I24" s="28">
        <v>160</v>
      </c>
      <c r="J24" s="28">
        <v>1</v>
      </c>
      <c r="K24" s="28">
        <v>0</v>
      </c>
      <c r="P24">
        <v>50</v>
      </c>
    </row>
    <row r="25" spans="1:16" ht="12.75" customHeight="1" x14ac:dyDescent="0.25">
      <c r="A25" s="5" t="s">
        <v>36</v>
      </c>
      <c r="B25" s="6" t="e">
        <f>IF(C25="","",VLOOKUP(C25,#REF!,2,FALSE))</f>
        <v>#REF!</v>
      </c>
      <c r="C25" s="7" t="s">
        <v>37</v>
      </c>
      <c r="D25" s="8" t="s">
        <v>23</v>
      </c>
      <c r="E25" s="9">
        <f t="shared" si="1"/>
        <v>80</v>
      </c>
      <c r="F25" s="10" t="e">
        <f>IF(C25="","",VLOOKUP(C25,#REF!,2,FALSE))</f>
        <v>#REF!</v>
      </c>
      <c r="G25" s="11" t="e">
        <f t="shared" si="0"/>
        <v>#REF!</v>
      </c>
      <c r="H25" s="268"/>
      <c r="I25" s="28">
        <v>80</v>
      </c>
      <c r="J25" s="28">
        <v>1</v>
      </c>
      <c r="K25" s="267">
        <v>1</v>
      </c>
    </row>
    <row r="26" spans="1:16" x14ac:dyDescent="0.25">
      <c r="A26" s="5" t="s">
        <v>38</v>
      </c>
      <c r="B26" s="6" t="e">
        <f>IF(C26="","",VLOOKUP(C26,#REF!,2,FALSE))</f>
        <v>#REF!</v>
      </c>
      <c r="C26" s="7" t="s">
        <v>39</v>
      </c>
      <c r="D26" s="8" t="s">
        <v>23</v>
      </c>
      <c r="E26" s="9">
        <f t="shared" si="1"/>
        <v>160</v>
      </c>
      <c r="F26" s="10" t="e">
        <f>IF(C26="","",VLOOKUP(C26,#REF!,2,FALSE))</f>
        <v>#REF!</v>
      </c>
      <c r="G26" s="11" t="e">
        <f t="shared" si="0"/>
        <v>#REF!</v>
      </c>
      <c r="H26" s="268"/>
      <c r="I26" s="28">
        <v>160</v>
      </c>
      <c r="J26" s="28">
        <v>1</v>
      </c>
      <c r="K26" s="267">
        <v>1</v>
      </c>
    </row>
    <row r="27" spans="1:16" x14ac:dyDescent="0.25">
      <c r="A27" s="5" t="s">
        <v>40</v>
      </c>
      <c r="B27" s="6" t="e">
        <f>IF(C27="","",VLOOKUP(C27,#REF!,2,FALSE))</f>
        <v>#REF!</v>
      </c>
      <c r="C27" s="7" t="s">
        <v>41</v>
      </c>
      <c r="D27" s="8" t="s">
        <v>23</v>
      </c>
      <c r="E27" s="9">
        <f t="shared" si="1"/>
        <v>0</v>
      </c>
      <c r="F27" s="10" t="e">
        <f>IF(C27="","",VLOOKUP(C27,#REF!,2,FALSE))</f>
        <v>#REF!</v>
      </c>
      <c r="G27" s="11" t="e">
        <f t="shared" si="0"/>
        <v>#REF!</v>
      </c>
      <c r="H27" s="268"/>
      <c r="I27" s="28">
        <v>160</v>
      </c>
      <c r="J27" s="28">
        <v>1</v>
      </c>
      <c r="K27" s="267">
        <v>0</v>
      </c>
    </row>
    <row r="28" spans="1:16" x14ac:dyDescent="0.25">
      <c r="A28" s="5" t="s">
        <v>42</v>
      </c>
      <c r="B28" s="6" t="e">
        <f>IF(C28="","",VLOOKUP(C28,#REF!,2,FALSE))</f>
        <v>#REF!</v>
      </c>
      <c r="C28" s="7" t="s">
        <v>43</v>
      </c>
      <c r="D28" s="8" t="s">
        <v>23</v>
      </c>
      <c r="E28" s="9">
        <f t="shared" si="1"/>
        <v>0</v>
      </c>
      <c r="F28" s="10" t="e">
        <f>IF(C28="","",VLOOKUP(C28,#REF!,2,FALSE))</f>
        <v>#REF!</v>
      </c>
      <c r="G28" s="11" t="e">
        <f t="shared" si="0"/>
        <v>#REF!</v>
      </c>
      <c r="H28" s="268"/>
      <c r="I28" s="28">
        <v>160</v>
      </c>
      <c r="J28" s="28">
        <v>1</v>
      </c>
      <c r="K28" s="267">
        <v>0</v>
      </c>
    </row>
    <row r="29" spans="1:16" x14ac:dyDescent="0.25">
      <c r="A29" s="5" t="s">
        <v>44</v>
      </c>
      <c r="B29" s="6" t="e">
        <f>IF(C29="","",VLOOKUP(C29,#REF!,2,FALSE))</f>
        <v>#REF!</v>
      </c>
      <c r="C29" s="7" t="s">
        <v>45</v>
      </c>
      <c r="D29" s="8"/>
      <c r="E29" s="9">
        <f t="shared" si="1"/>
        <v>0</v>
      </c>
      <c r="F29" s="10" t="e">
        <f>IF(C29="","",VLOOKUP(C29,#REF!,2,FALSE))</f>
        <v>#REF!</v>
      </c>
      <c r="G29" s="11" t="e">
        <f t="shared" si="0"/>
        <v>#REF!</v>
      </c>
      <c r="H29" s="268"/>
      <c r="I29" s="28">
        <v>160</v>
      </c>
      <c r="J29" s="28">
        <v>1</v>
      </c>
      <c r="K29" s="267">
        <v>0</v>
      </c>
    </row>
    <row r="30" spans="1:16" x14ac:dyDescent="0.25">
      <c r="A30" s="16">
        <v>2</v>
      </c>
      <c r="B30" s="365" t="s">
        <v>46</v>
      </c>
      <c r="C30" s="365"/>
      <c r="D30" s="365"/>
      <c r="E30" s="17"/>
      <c r="F30" s="17"/>
      <c r="G30" s="18" t="e">
        <f>SUM(G31:G39)</f>
        <v>#REF!</v>
      </c>
      <c r="H30" s="270"/>
      <c r="I30" s="267"/>
      <c r="J30" s="267"/>
      <c r="K30" s="267"/>
      <c r="L30" s="42">
        <v>1</v>
      </c>
      <c r="M30" s="238" t="s">
        <v>47</v>
      </c>
    </row>
    <row r="31" spans="1:16" ht="12" customHeight="1" x14ac:dyDescent="0.25">
      <c r="A31" s="5" t="s">
        <v>48</v>
      </c>
      <c r="B31" s="6" t="s">
        <v>31</v>
      </c>
      <c r="C31" s="7"/>
      <c r="D31" s="8" t="s">
        <v>23</v>
      </c>
      <c r="E31" s="9">
        <f>I31*J31*K31</f>
        <v>40</v>
      </c>
      <c r="F31" s="10">
        <v>53.9</v>
      </c>
      <c r="G31" s="11">
        <f t="shared" ref="G31:G38" si="2">E31*F31</f>
        <v>2156</v>
      </c>
      <c r="H31" s="270"/>
      <c r="I31" s="28">
        <v>40</v>
      </c>
      <c r="J31" s="28">
        <v>1</v>
      </c>
      <c r="K31" s="28">
        <v>1</v>
      </c>
      <c r="L31" s="28"/>
      <c r="M31" s="28"/>
    </row>
    <row r="32" spans="1:16" x14ac:dyDescent="0.25">
      <c r="A32" s="5" t="s">
        <v>49</v>
      </c>
      <c r="B32" s="6" t="s">
        <v>33</v>
      </c>
      <c r="C32" s="7"/>
      <c r="D32" s="8" t="s">
        <v>23</v>
      </c>
      <c r="E32" s="9">
        <f t="shared" ref="E32:E38" si="3">I32*J32*K32</f>
        <v>40</v>
      </c>
      <c r="F32" s="10">
        <v>53.9</v>
      </c>
      <c r="G32" s="11">
        <f t="shared" si="2"/>
        <v>2156</v>
      </c>
      <c r="H32" s="270"/>
      <c r="I32" s="28">
        <v>40</v>
      </c>
      <c r="J32" s="28">
        <v>1</v>
      </c>
      <c r="K32" s="28">
        <v>1</v>
      </c>
    </row>
    <row r="33" spans="1:13" x14ac:dyDescent="0.25">
      <c r="A33" s="5" t="s">
        <v>50</v>
      </c>
      <c r="B33" s="6" t="s">
        <v>35</v>
      </c>
      <c r="C33" s="7"/>
      <c r="D33" s="8" t="s">
        <v>23</v>
      </c>
      <c r="E33" s="9">
        <f t="shared" si="3"/>
        <v>40</v>
      </c>
      <c r="F33" s="10">
        <v>53.9</v>
      </c>
      <c r="G33" s="11">
        <f t="shared" si="2"/>
        <v>2156</v>
      </c>
      <c r="H33" s="270"/>
      <c r="I33" s="28">
        <v>40</v>
      </c>
      <c r="J33" s="28">
        <v>1</v>
      </c>
      <c r="K33" s="28">
        <v>1</v>
      </c>
    </row>
    <row r="34" spans="1:13" ht="12.75" customHeight="1" x14ac:dyDescent="0.25">
      <c r="A34" s="5" t="s">
        <v>51</v>
      </c>
      <c r="B34" s="6" t="e">
        <f>IF(C34="","",VLOOKUP(C34,#REF!,2,FALSE))</f>
        <v>#REF!</v>
      </c>
      <c r="C34" s="7" t="s">
        <v>37</v>
      </c>
      <c r="D34" s="8" t="s">
        <v>23</v>
      </c>
      <c r="E34" s="9">
        <f t="shared" si="3"/>
        <v>40</v>
      </c>
      <c r="F34" s="10" t="e">
        <f>IF(C34="","",VLOOKUP(C34,#REF!,2,FALSE))</f>
        <v>#REF!</v>
      </c>
      <c r="G34" s="11" t="e">
        <f t="shared" si="2"/>
        <v>#REF!</v>
      </c>
      <c r="H34" s="270"/>
      <c r="I34" s="28">
        <v>40</v>
      </c>
      <c r="J34" s="28">
        <v>1</v>
      </c>
      <c r="K34" s="28">
        <v>1</v>
      </c>
    </row>
    <row r="35" spans="1:13" x14ac:dyDescent="0.25">
      <c r="A35" s="5" t="s">
        <v>52</v>
      </c>
      <c r="B35" s="6" t="e">
        <f>IF(C35="","",VLOOKUP(C35,#REF!,2,FALSE))</f>
        <v>#REF!</v>
      </c>
      <c r="C35" s="7" t="s">
        <v>39</v>
      </c>
      <c r="D35" s="8" t="s">
        <v>23</v>
      </c>
      <c r="E35" s="9">
        <f t="shared" si="3"/>
        <v>80</v>
      </c>
      <c r="F35" s="10" t="e">
        <f>IF(C35="","",VLOOKUP(C35,#REF!,2,FALSE))</f>
        <v>#REF!</v>
      </c>
      <c r="G35" s="11" t="e">
        <f t="shared" si="2"/>
        <v>#REF!</v>
      </c>
      <c r="H35" s="270"/>
      <c r="I35" s="28">
        <v>80</v>
      </c>
      <c r="J35" s="28">
        <v>1</v>
      </c>
      <c r="K35" s="28">
        <v>1</v>
      </c>
    </row>
    <row r="36" spans="1:13" x14ac:dyDescent="0.25">
      <c r="A36" s="5" t="s">
        <v>53</v>
      </c>
      <c r="B36" s="6" t="e">
        <f>IF(C36="","",VLOOKUP(C36,#REF!,2,FALSE))</f>
        <v>#REF!</v>
      </c>
      <c r="C36" s="7" t="s">
        <v>41</v>
      </c>
      <c r="D36" s="8" t="s">
        <v>23</v>
      </c>
      <c r="E36" s="9">
        <f t="shared" si="3"/>
        <v>0</v>
      </c>
      <c r="F36" s="10" t="e">
        <f>IF(C36="","",VLOOKUP(C36,#REF!,2,FALSE))</f>
        <v>#REF!</v>
      </c>
      <c r="G36" s="11" t="e">
        <f t="shared" si="2"/>
        <v>#REF!</v>
      </c>
      <c r="H36" s="270"/>
      <c r="I36" s="28">
        <v>0</v>
      </c>
      <c r="J36" s="28">
        <v>1</v>
      </c>
      <c r="K36" s="28">
        <v>1</v>
      </c>
    </row>
    <row r="37" spans="1:13" x14ac:dyDescent="0.25">
      <c r="A37" s="5" t="s">
        <v>54</v>
      </c>
      <c r="B37" s="6" t="e">
        <f>IF(C37="","",VLOOKUP(C37,#REF!,2,FALSE))</f>
        <v>#REF!</v>
      </c>
      <c r="C37" s="7" t="s">
        <v>43</v>
      </c>
      <c r="D37" s="8" t="s">
        <v>23</v>
      </c>
      <c r="E37" s="9">
        <f t="shared" si="3"/>
        <v>40</v>
      </c>
      <c r="F37" s="10" t="e">
        <f>IF(C37="","",VLOOKUP(C37,#REF!,2,FALSE))</f>
        <v>#REF!</v>
      </c>
      <c r="G37" s="11" t="e">
        <f t="shared" si="2"/>
        <v>#REF!</v>
      </c>
      <c r="H37" s="270"/>
      <c r="I37" s="28">
        <v>40</v>
      </c>
      <c r="J37" s="28">
        <v>1</v>
      </c>
      <c r="K37" s="28">
        <v>1</v>
      </c>
    </row>
    <row r="38" spans="1:13" x14ac:dyDescent="0.25">
      <c r="A38" s="5" t="s">
        <v>55</v>
      </c>
      <c r="B38" s="6" t="e">
        <f>IF(C38="","",VLOOKUP(C38,#REF!,2,FALSE))</f>
        <v>#REF!</v>
      </c>
      <c r="C38" s="7" t="s">
        <v>45</v>
      </c>
      <c r="D38" s="8"/>
      <c r="E38" s="9">
        <f t="shared" si="3"/>
        <v>80</v>
      </c>
      <c r="F38" s="10" t="e">
        <f>IF(C38="","",VLOOKUP(C38,#REF!,2,FALSE))</f>
        <v>#REF!</v>
      </c>
      <c r="G38" s="11" t="e">
        <f t="shared" si="2"/>
        <v>#REF!</v>
      </c>
      <c r="H38" s="270"/>
      <c r="I38" s="28">
        <v>80</v>
      </c>
      <c r="J38" s="28">
        <v>1</v>
      </c>
      <c r="K38" s="28">
        <v>1</v>
      </c>
    </row>
    <row r="39" spans="1:13" ht="24" customHeight="1" x14ac:dyDescent="0.25">
      <c r="A39" s="5" t="s">
        <v>56</v>
      </c>
      <c r="B39" s="6" t="e">
        <f>IF(C39="","",VLOOKUP(C39,#REF!,2,FALSE))</f>
        <v>#REF!</v>
      </c>
      <c r="C39" s="7" t="s">
        <v>57</v>
      </c>
      <c r="D39" s="8"/>
      <c r="E39" s="9">
        <f>I39*J39*K39</f>
        <v>40</v>
      </c>
      <c r="F39" s="10" t="e">
        <f>IF(C39="","",VLOOKUP(C39,#REF!,2,FALSE))</f>
        <v>#REF!</v>
      </c>
      <c r="G39" s="11" t="e">
        <f>E39*F39</f>
        <v>#REF!</v>
      </c>
      <c r="H39" s="270"/>
      <c r="I39" s="28">
        <v>40</v>
      </c>
      <c r="J39" s="28">
        <v>1</v>
      </c>
      <c r="K39" s="28">
        <v>1</v>
      </c>
    </row>
    <row r="40" spans="1:13" ht="24" customHeight="1" x14ac:dyDescent="0.25">
      <c r="A40" s="16">
        <v>3</v>
      </c>
      <c r="B40" s="368" t="s">
        <v>58</v>
      </c>
      <c r="C40" s="368"/>
      <c r="D40" s="368"/>
      <c r="E40" s="368"/>
      <c r="F40" s="368"/>
      <c r="G40" s="18" t="e">
        <f>SUM(G41:G50)</f>
        <v>#REF!</v>
      </c>
      <c r="H40" s="270"/>
      <c r="I40" s="267"/>
      <c r="J40" s="267"/>
      <c r="K40" s="267"/>
      <c r="L40" s="42">
        <v>1</v>
      </c>
      <c r="M40" s="238" t="s">
        <v>59</v>
      </c>
    </row>
    <row r="41" spans="1:13" x14ac:dyDescent="0.25">
      <c r="A41" s="5" t="s">
        <v>60</v>
      </c>
      <c r="B41" s="6" t="s">
        <v>31</v>
      </c>
      <c r="C41" s="7"/>
      <c r="D41" s="8" t="s">
        <v>23</v>
      </c>
      <c r="E41" s="9">
        <f>I41*J41*K41</f>
        <v>40</v>
      </c>
      <c r="F41" s="10">
        <v>53.9</v>
      </c>
      <c r="G41" s="11">
        <f t="shared" ref="G41:G50" si="4">E41*F41</f>
        <v>2156</v>
      </c>
      <c r="H41" s="270"/>
      <c r="I41" s="28">
        <v>40</v>
      </c>
      <c r="J41" s="28">
        <v>1</v>
      </c>
      <c r="K41" s="28">
        <v>1</v>
      </c>
      <c r="M41" s="28"/>
    </row>
    <row r="42" spans="1:13" x14ac:dyDescent="0.25">
      <c r="A42" s="5" t="s">
        <v>61</v>
      </c>
      <c r="B42" s="6" t="s">
        <v>33</v>
      </c>
      <c r="C42" s="7"/>
      <c r="D42" s="8" t="s">
        <v>23</v>
      </c>
      <c r="E42" s="9">
        <f t="shared" ref="E42:E50" si="5">I42*J42*K42</f>
        <v>40</v>
      </c>
      <c r="F42" s="10">
        <v>53.9</v>
      </c>
      <c r="G42" s="11">
        <f t="shared" si="4"/>
        <v>2156</v>
      </c>
      <c r="H42" s="270"/>
      <c r="I42" s="28">
        <v>40</v>
      </c>
      <c r="J42" s="28">
        <v>1</v>
      </c>
      <c r="K42" s="28">
        <v>1</v>
      </c>
      <c r="M42" s="28"/>
    </row>
    <row r="43" spans="1:13" x14ac:dyDescent="0.25">
      <c r="A43" s="5" t="s">
        <v>62</v>
      </c>
      <c r="B43" s="6" t="s">
        <v>35</v>
      </c>
      <c r="C43" s="7"/>
      <c r="D43" s="8" t="s">
        <v>23</v>
      </c>
      <c r="E43" s="9">
        <f t="shared" si="5"/>
        <v>40</v>
      </c>
      <c r="F43" s="10">
        <v>53.9</v>
      </c>
      <c r="G43" s="11">
        <f t="shared" si="4"/>
        <v>2156</v>
      </c>
      <c r="H43" s="270"/>
      <c r="I43" s="28">
        <v>40</v>
      </c>
      <c r="J43" s="28">
        <v>1</v>
      </c>
      <c r="K43" s="28">
        <v>1</v>
      </c>
      <c r="M43" s="28"/>
    </row>
    <row r="44" spans="1:13" ht="12.75" customHeight="1" x14ac:dyDescent="0.25">
      <c r="A44" s="5" t="s">
        <v>63</v>
      </c>
      <c r="B44" s="6" t="e">
        <f>IF(C44="","",VLOOKUP(C44,#REF!,2,FALSE))</f>
        <v>#REF!</v>
      </c>
      <c r="C44" s="7" t="s">
        <v>37</v>
      </c>
      <c r="D44" s="8" t="s">
        <v>23</v>
      </c>
      <c r="E44" s="9">
        <f t="shared" si="5"/>
        <v>160</v>
      </c>
      <c r="F44" s="10" t="e">
        <f>IF(C44="","",VLOOKUP(C44,#REF!,2,FALSE))</f>
        <v>#REF!</v>
      </c>
      <c r="G44" s="11" t="e">
        <f t="shared" si="4"/>
        <v>#REF!</v>
      </c>
      <c r="H44" s="270"/>
      <c r="I44" s="28">
        <v>160</v>
      </c>
      <c r="J44" s="28">
        <v>1</v>
      </c>
      <c r="K44" s="28">
        <v>1</v>
      </c>
      <c r="M44" s="28"/>
    </row>
    <row r="45" spans="1:13" x14ac:dyDescent="0.25">
      <c r="A45" s="5" t="s">
        <v>64</v>
      </c>
      <c r="B45" s="6" t="e">
        <f>IF(C45="","",VLOOKUP(C45,#REF!,2,FALSE))</f>
        <v>#REF!</v>
      </c>
      <c r="C45" s="7" t="s">
        <v>39</v>
      </c>
      <c r="D45" s="8" t="s">
        <v>23</v>
      </c>
      <c r="E45" s="9">
        <f t="shared" si="5"/>
        <v>320</v>
      </c>
      <c r="F45" s="10" t="e">
        <f>IF(C45="","",VLOOKUP(C45,#REF!,2,FALSE))</f>
        <v>#REF!</v>
      </c>
      <c r="G45" s="11" t="e">
        <f t="shared" si="4"/>
        <v>#REF!</v>
      </c>
      <c r="H45" s="270"/>
      <c r="I45" s="28">
        <v>160</v>
      </c>
      <c r="J45" s="28">
        <v>1</v>
      </c>
      <c r="K45" s="28">
        <v>2</v>
      </c>
      <c r="M45" s="28"/>
    </row>
    <row r="46" spans="1:13" x14ac:dyDescent="0.25">
      <c r="A46" s="5" t="s">
        <v>65</v>
      </c>
      <c r="B46" s="6" t="e">
        <f>IF(C46="","",VLOOKUP(C46,#REF!,2,FALSE))</f>
        <v>#REF!</v>
      </c>
      <c r="C46" s="34" t="s">
        <v>66</v>
      </c>
      <c r="D46" s="8" t="s">
        <v>23</v>
      </c>
      <c r="E46" s="9">
        <f t="shared" si="5"/>
        <v>160</v>
      </c>
      <c r="F46" s="10" t="e">
        <f>IF(C46="","",VLOOKUP(C46,#REF!,2,FALSE))</f>
        <v>#REF!</v>
      </c>
      <c r="G46" s="11" t="e">
        <f t="shared" si="4"/>
        <v>#REF!</v>
      </c>
      <c r="H46" s="270"/>
      <c r="I46" s="28">
        <v>160</v>
      </c>
      <c r="J46" s="28">
        <v>1</v>
      </c>
      <c r="K46" s="28">
        <v>1</v>
      </c>
      <c r="M46" s="28"/>
    </row>
    <row r="47" spans="1:13" x14ac:dyDescent="0.25">
      <c r="A47" s="5" t="s">
        <v>67</v>
      </c>
      <c r="B47" s="6" t="e">
        <f>IF(C47="","",VLOOKUP(C47,#REF!,2,FALSE))</f>
        <v>#REF!</v>
      </c>
      <c r="C47" s="7" t="s">
        <v>41</v>
      </c>
      <c r="D47" s="8" t="s">
        <v>23</v>
      </c>
      <c r="E47" s="9">
        <f t="shared" si="5"/>
        <v>160</v>
      </c>
      <c r="F47" s="10" t="e">
        <f>IF(C47="","",VLOOKUP(C47,#REF!,2,FALSE))</f>
        <v>#REF!</v>
      </c>
      <c r="G47" s="11" t="e">
        <f t="shared" si="4"/>
        <v>#REF!</v>
      </c>
      <c r="H47" s="270"/>
      <c r="I47" s="28">
        <v>160</v>
      </c>
      <c r="J47" s="28">
        <v>1</v>
      </c>
      <c r="K47" s="28">
        <v>1</v>
      </c>
      <c r="M47" s="28"/>
    </row>
    <row r="48" spans="1:13" x14ac:dyDescent="0.25">
      <c r="A48" s="5" t="s">
        <v>68</v>
      </c>
      <c r="B48" s="6" t="e">
        <f>IF(C48="","",VLOOKUP(C48,#REF!,2,FALSE))</f>
        <v>#REF!</v>
      </c>
      <c r="C48" s="7" t="s">
        <v>43</v>
      </c>
      <c r="D48" s="8" t="s">
        <v>23</v>
      </c>
      <c r="E48" s="9">
        <f t="shared" si="5"/>
        <v>80</v>
      </c>
      <c r="F48" s="10" t="e">
        <f>IF(C48="","",VLOOKUP(C48,#REF!,2,FALSE))</f>
        <v>#REF!</v>
      </c>
      <c r="G48" s="11" t="e">
        <f t="shared" si="4"/>
        <v>#REF!</v>
      </c>
      <c r="H48" s="270"/>
      <c r="I48" s="28">
        <v>80</v>
      </c>
      <c r="J48" s="28">
        <v>1</v>
      </c>
      <c r="K48" s="28">
        <v>1</v>
      </c>
      <c r="M48" s="28"/>
    </row>
    <row r="49" spans="1:15" x14ac:dyDescent="0.25">
      <c r="A49" s="5" t="s">
        <v>69</v>
      </c>
      <c r="B49" s="6" t="e">
        <f>IF(C49="","",VLOOKUP(C49,#REF!,2,FALSE))</f>
        <v>#REF!</v>
      </c>
      <c r="C49" s="7" t="s">
        <v>45</v>
      </c>
      <c r="D49" s="8"/>
      <c r="E49" s="9">
        <f t="shared" si="5"/>
        <v>160</v>
      </c>
      <c r="F49" s="10" t="e">
        <f>IF(C49="","",VLOOKUP(C49,#REF!,2,FALSE))</f>
        <v>#REF!</v>
      </c>
      <c r="G49" s="11" t="e">
        <f t="shared" si="4"/>
        <v>#REF!</v>
      </c>
      <c r="H49" s="270"/>
      <c r="I49" s="28">
        <v>160</v>
      </c>
      <c r="J49" s="28">
        <v>1</v>
      </c>
      <c r="K49" s="28">
        <v>1</v>
      </c>
      <c r="M49" s="28"/>
    </row>
    <row r="50" spans="1:15" x14ac:dyDescent="0.25">
      <c r="A50" s="5" t="s">
        <v>70</v>
      </c>
      <c r="B50" s="6" t="e">
        <f>IF(C50="","",VLOOKUP(C50,#REF!,2,FALSE))</f>
        <v>#REF!</v>
      </c>
      <c r="C50" s="7" t="s">
        <v>57</v>
      </c>
      <c r="D50" s="8"/>
      <c r="E50" s="9">
        <f t="shared" si="5"/>
        <v>160</v>
      </c>
      <c r="F50" s="10" t="e">
        <f>IF(C50="","",VLOOKUP(C50,#REF!,2,FALSE))</f>
        <v>#REF!</v>
      </c>
      <c r="G50" s="11" t="e">
        <f t="shared" si="4"/>
        <v>#REF!</v>
      </c>
      <c r="H50" s="270"/>
      <c r="I50" s="28">
        <v>160</v>
      </c>
      <c r="J50" s="28">
        <v>1</v>
      </c>
      <c r="K50" s="28">
        <v>1</v>
      </c>
      <c r="M50" s="28"/>
    </row>
    <row r="51" spans="1:15" ht="24" customHeight="1" x14ac:dyDescent="0.25">
      <c r="A51" s="16">
        <v>4</v>
      </c>
      <c r="B51" s="368" t="s">
        <v>71</v>
      </c>
      <c r="C51" s="368"/>
      <c r="D51" s="368"/>
      <c r="E51" s="368"/>
      <c r="F51" s="368"/>
      <c r="G51" s="18" t="e">
        <f>SUM(G52:G61)</f>
        <v>#REF!</v>
      </c>
      <c r="H51" s="270"/>
      <c r="I51" s="267"/>
      <c r="J51" s="267"/>
      <c r="K51" s="267"/>
      <c r="L51" s="42">
        <v>1</v>
      </c>
      <c r="M51" s="238" t="s">
        <v>72</v>
      </c>
    </row>
    <row r="52" spans="1:15" ht="12.75" customHeight="1" x14ac:dyDescent="0.25">
      <c r="A52" s="5" t="s">
        <v>73</v>
      </c>
      <c r="B52" s="6" t="s">
        <v>31</v>
      </c>
      <c r="C52" s="7"/>
      <c r="D52" s="8" t="s">
        <v>23</v>
      </c>
      <c r="E52" s="9">
        <f>I52*J52*K52</f>
        <v>80</v>
      </c>
      <c r="F52" s="10">
        <v>53.9</v>
      </c>
      <c r="G52" s="11">
        <f t="shared" ref="G52:G61" si="6">E52*F52</f>
        <v>4312</v>
      </c>
      <c r="H52" s="270"/>
      <c r="I52" s="28">
        <v>80</v>
      </c>
      <c r="J52" s="28">
        <v>1</v>
      </c>
      <c r="K52" s="28">
        <v>1</v>
      </c>
      <c r="M52" s="28">
        <v>40</v>
      </c>
      <c r="N52" s="28">
        <v>1</v>
      </c>
      <c r="O52" s="28">
        <v>1</v>
      </c>
    </row>
    <row r="53" spans="1:15" x14ac:dyDescent="0.25">
      <c r="A53" s="5" t="s">
        <v>74</v>
      </c>
      <c r="B53" s="6" t="s">
        <v>33</v>
      </c>
      <c r="C53" s="7"/>
      <c r="D53" s="8" t="s">
        <v>23</v>
      </c>
      <c r="E53" s="9">
        <f t="shared" ref="E53:E61" si="7">I53*J53*K53</f>
        <v>20</v>
      </c>
      <c r="F53" s="10">
        <v>53.9</v>
      </c>
      <c r="G53" s="11">
        <f t="shared" si="6"/>
        <v>1078</v>
      </c>
      <c r="H53" s="270"/>
      <c r="I53" s="28">
        <v>20</v>
      </c>
      <c r="J53" s="28">
        <v>1</v>
      </c>
      <c r="K53" s="28">
        <v>1</v>
      </c>
      <c r="M53" s="28">
        <v>20</v>
      </c>
      <c r="N53" s="28">
        <v>1</v>
      </c>
      <c r="O53" s="28">
        <v>1</v>
      </c>
    </row>
    <row r="54" spans="1:15" x14ac:dyDescent="0.25">
      <c r="A54" s="5" t="s">
        <v>75</v>
      </c>
      <c r="B54" s="6" t="s">
        <v>35</v>
      </c>
      <c r="C54" s="7"/>
      <c r="D54" s="8" t="s">
        <v>23</v>
      </c>
      <c r="E54" s="9">
        <f t="shared" si="7"/>
        <v>80</v>
      </c>
      <c r="F54" s="10">
        <v>53.9</v>
      </c>
      <c r="G54" s="11">
        <f t="shared" si="6"/>
        <v>4312</v>
      </c>
      <c r="H54" s="270"/>
      <c r="I54" s="28">
        <v>80</v>
      </c>
      <c r="J54" s="28">
        <v>1</v>
      </c>
      <c r="K54" s="28">
        <v>1</v>
      </c>
      <c r="M54" s="28">
        <v>40</v>
      </c>
      <c r="N54" s="28">
        <v>1</v>
      </c>
      <c r="O54" s="28">
        <v>1</v>
      </c>
    </row>
    <row r="55" spans="1:15" ht="12.75" customHeight="1" x14ac:dyDescent="0.25">
      <c r="A55" s="5" t="s">
        <v>76</v>
      </c>
      <c r="B55" s="6" t="e">
        <f>IF(C55="","",VLOOKUP(C55,#REF!,2,FALSE))</f>
        <v>#REF!</v>
      </c>
      <c r="C55" s="7" t="s">
        <v>37</v>
      </c>
      <c r="D55" s="8" t="s">
        <v>23</v>
      </c>
      <c r="E55" s="9">
        <f t="shared" si="7"/>
        <v>160</v>
      </c>
      <c r="F55" s="10" t="e">
        <f>IF(C55="","",VLOOKUP(C55,#REF!,2,FALSE))</f>
        <v>#REF!</v>
      </c>
      <c r="G55" s="11" t="e">
        <f t="shared" si="6"/>
        <v>#REF!</v>
      </c>
      <c r="H55" s="270"/>
      <c r="I55" s="28">
        <v>160</v>
      </c>
      <c r="J55" s="28">
        <v>1</v>
      </c>
      <c r="K55" s="28">
        <v>1</v>
      </c>
      <c r="M55" s="28">
        <v>80</v>
      </c>
      <c r="N55" s="28">
        <v>1</v>
      </c>
      <c r="O55" s="28">
        <v>1</v>
      </c>
    </row>
    <row r="56" spans="1:15" x14ac:dyDescent="0.25">
      <c r="A56" s="5" t="s">
        <v>77</v>
      </c>
      <c r="B56" s="6" t="e">
        <f>IF(C56="","",VLOOKUP(C56,#REF!,2,FALSE))</f>
        <v>#REF!</v>
      </c>
      <c r="C56" s="7" t="s">
        <v>39</v>
      </c>
      <c r="D56" s="8" t="s">
        <v>23</v>
      </c>
      <c r="E56" s="9">
        <f t="shared" si="7"/>
        <v>320</v>
      </c>
      <c r="F56" s="10" t="e">
        <f>IF(C56="","",VLOOKUP(C56,#REF!,2,FALSE))</f>
        <v>#REF!</v>
      </c>
      <c r="G56" s="11" t="e">
        <f t="shared" si="6"/>
        <v>#REF!</v>
      </c>
      <c r="H56" s="270"/>
      <c r="I56" s="28">
        <v>160</v>
      </c>
      <c r="J56" s="28">
        <v>1</v>
      </c>
      <c r="K56" s="28">
        <v>2</v>
      </c>
      <c r="M56" s="28">
        <v>160</v>
      </c>
      <c r="N56" s="28">
        <v>1</v>
      </c>
      <c r="O56" s="28">
        <v>2</v>
      </c>
    </row>
    <row r="57" spans="1:15" x14ac:dyDescent="0.25">
      <c r="A57" s="5" t="s">
        <v>78</v>
      </c>
      <c r="B57" s="6" t="e">
        <f>IF(C57="","",VLOOKUP(C57,#REF!,2,FALSE))</f>
        <v>#REF!</v>
      </c>
      <c r="C57" s="7" t="s">
        <v>66</v>
      </c>
      <c r="D57" s="8" t="s">
        <v>23</v>
      </c>
      <c r="E57" s="9">
        <f>I57*J57*K57</f>
        <v>0</v>
      </c>
      <c r="F57" s="10" t="e">
        <f>IF(C57="","",VLOOKUP(C57,#REF!,2,FALSE))</f>
        <v>#REF!</v>
      </c>
      <c r="G57" s="11" t="e">
        <f>E57*F57</f>
        <v>#REF!</v>
      </c>
      <c r="H57" s="270"/>
      <c r="I57" s="28">
        <v>160</v>
      </c>
      <c r="J57" s="28">
        <v>1</v>
      </c>
      <c r="K57" s="28">
        <v>0</v>
      </c>
      <c r="M57" s="28">
        <v>160</v>
      </c>
      <c r="N57" s="28">
        <v>1</v>
      </c>
      <c r="O57" s="28">
        <v>0</v>
      </c>
    </row>
    <row r="58" spans="1:15" x14ac:dyDescent="0.25">
      <c r="A58" s="5" t="s">
        <v>79</v>
      </c>
      <c r="B58" s="6" t="e">
        <f>IF(C58="","",VLOOKUP(C58,#REF!,2,FALSE))</f>
        <v>#REF!</v>
      </c>
      <c r="C58" s="7" t="s">
        <v>41</v>
      </c>
      <c r="D58" s="8" t="s">
        <v>23</v>
      </c>
      <c r="E58" s="9">
        <f t="shared" si="7"/>
        <v>160</v>
      </c>
      <c r="F58" s="10" t="e">
        <f>IF(C58="","",VLOOKUP(C58,#REF!,2,FALSE))</f>
        <v>#REF!</v>
      </c>
      <c r="G58" s="11" t="e">
        <f t="shared" si="6"/>
        <v>#REF!</v>
      </c>
      <c r="H58" s="270"/>
      <c r="I58" s="28">
        <v>160</v>
      </c>
      <c r="J58" s="28">
        <v>1</v>
      </c>
      <c r="K58" s="28">
        <v>1</v>
      </c>
      <c r="M58" s="28">
        <v>160</v>
      </c>
      <c r="N58" s="28">
        <v>1</v>
      </c>
      <c r="O58" s="28">
        <v>1</v>
      </c>
    </row>
    <row r="59" spans="1:15" x14ac:dyDescent="0.25">
      <c r="A59" s="5" t="s">
        <v>80</v>
      </c>
      <c r="B59" s="6" t="e">
        <f>IF(C59="","",VLOOKUP(C59,#REF!,2,FALSE))</f>
        <v>#REF!</v>
      </c>
      <c r="C59" s="7" t="s">
        <v>43</v>
      </c>
      <c r="D59" s="8" t="s">
        <v>23</v>
      </c>
      <c r="E59" s="9">
        <f t="shared" si="7"/>
        <v>160</v>
      </c>
      <c r="F59" s="10" t="e">
        <f>IF(C59="","",VLOOKUP(C59,#REF!,2,FALSE))</f>
        <v>#REF!</v>
      </c>
      <c r="G59" s="11" t="e">
        <f t="shared" si="6"/>
        <v>#REF!</v>
      </c>
      <c r="H59" s="270"/>
      <c r="I59" s="28">
        <v>160</v>
      </c>
      <c r="J59" s="28">
        <v>1</v>
      </c>
      <c r="K59" s="28">
        <v>1</v>
      </c>
      <c r="M59" s="28">
        <v>80</v>
      </c>
      <c r="N59" s="28">
        <v>1</v>
      </c>
      <c r="O59" s="28">
        <v>1</v>
      </c>
    </row>
    <row r="60" spans="1:15" x14ac:dyDescent="0.25">
      <c r="A60" s="5" t="s">
        <v>81</v>
      </c>
      <c r="B60" s="6" t="e">
        <f>IF(C60="","",VLOOKUP(C60,#REF!,2,FALSE))</f>
        <v>#REF!</v>
      </c>
      <c r="C60" s="7" t="s">
        <v>45</v>
      </c>
      <c r="D60" s="8"/>
      <c r="E60" s="9">
        <f t="shared" si="7"/>
        <v>160</v>
      </c>
      <c r="F60" s="10" t="e">
        <f>IF(C60="","",VLOOKUP(C60,#REF!,2,FALSE))</f>
        <v>#REF!</v>
      </c>
      <c r="G60" s="11" t="e">
        <f t="shared" si="6"/>
        <v>#REF!</v>
      </c>
      <c r="H60" s="270"/>
      <c r="I60" s="28">
        <v>160</v>
      </c>
      <c r="J60" s="28">
        <v>1</v>
      </c>
      <c r="K60" s="28">
        <v>1</v>
      </c>
      <c r="M60" s="28">
        <v>160</v>
      </c>
      <c r="N60" s="28">
        <v>1</v>
      </c>
      <c r="O60" s="28">
        <v>1</v>
      </c>
    </row>
    <row r="61" spans="1:15" x14ac:dyDescent="0.25">
      <c r="A61" s="5" t="s">
        <v>82</v>
      </c>
      <c r="B61" s="6" t="e">
        <f>IF(C61="","",VLOOKUP(C61,#REF!,2,FALSE))</f>
        <v>#REF!</v>
      </c>
      <c r="C61" s="7" t="s">
        <v>57</v>
      </c>
      <c r="D61" s="8"/>
      <c r="E61" s="9">
        <f t="shared" si="7"/>
        <v>160</v>
      </c>
      <c r="F61" s="10" t="e">
        <f>IF(C61="","",VLOOKUP(C61,#REF!,2,FALSE))</f>
        <v>#REF!</v>
      </c>
      <c r="G61" s="11" t="e">
        <f t="shared" si="6"/>
        <v>#REF!</v>
      </c>
      <c r="H61" s="270"/>
      <c r="I61" s="28">
        <v>160</v>
      </c>
      <c r="J61" s="28">
        <v>1</v>
      </c>
      <c r="K61" s="28">
        <v>1</v>
      </c>
      <c r="M61" s="28">
        <v>40</v>
      </c>
      <c r="N61" s="28">
        <v>1</v>
      </c>
      <c r="O61" s="28">
        <v>1</v>
      </c>
    </row>
    <row r="62" spans="1:15" x14ac:dyDescent="0.25">
      <c r="A62" s="16">
        <v>5</v>
      </c>
      <c r="B62" s="365" t="s">
        <v>83</v>
      </c>
      <c r="C62" s="365"/>
      <c r="D62" s="365"/>
      <c r="E62" s="17"/>
      <c r="F62" s="17"/>
      <c r="G62" s="18" t="e">
        <f>SUM(G63:G70)</f>
        <v>#REF!</v>
      </c>
      <c r="H62" s="270"/>
      <c r="I62" s="267"/>
      <c r="J62" s="267"/>
      <c r="K62" s="267"/>
      <c r="L62" s="42">
        <v>1</v>
      </c>
      <c r="M62" s="238" t="s">
        <v>84</v>
      </c>
    </row>
    <row r="63" spans="1:15" x14ac:dyDescent="0.25">
      <c r="A63" s="5" t="s">
        <v>85</v>
      </c>
      <c r="B63" s="6" t="s">
        <v>31</v>
      </c>
      <c r="C63" s="7"/>
      <c r="D63" s="8" t="s">
        <v>23</v>
      </c>
      <c r="E63" s="9">
        <f>I63*J63*K63</f>
        <v>0</v>
      </c>
      <c r="F63" s="10">
        <v>53.9</v>
      </c>
      <c r="G63" s="11">
        <f t="shared" ref="G63:G70" si="8">E63*F63</f>
        <v>0</v>
      </c>
      <c r="H63" s="270"/>
      <c r="I63" s="28">
        <v>160</v>
      </c>
      <c r="J63" s="28">
        <v>1</v>
      </c>
      <c r="K63" s="28">
        <v>0</v>
      </c>
    </row>
    <row r="64" spans="1:15" x14ac:dyDescent="0.25">
      <c r="A64" s="5" t="s">
        <v>86</v>
      </c>
      <c r="B64" s="6" t="s">
        <v>33</v>
      </c>
      <c r="C64" s="7"/>
      <c r="D64" s="8" t="s">
        <v>23</v>
      </c>
      <c r="E64" s="9">
        <f t="shared" ref="E64:E70" si="9">I64*J64*K64</f>
        <v>20</v>
      </c>
      <c r="F64" s="10">
        <v>53.9</v>
      </c>
      <c r="G64" s="11">
        <f t="shared" si="8"/>
        <v>1078</v>
      </c>
      <c r="H64" s="270"/>
      <c r="I64" s="28">
        <v>20</v>
      </c>
      <c r="J64" s="28">
        <v>1</v>
      </c>
      <c r="K64" s="28">
        <v>1</v>
      </c>
    </row>
    <row r="65" spans="1:14" x14ac:dyDescent="0.25">
      <c r="A65" s="5" t="s">
        <v>87</v>
      </c>
      <c r="B65" s="6" t="s">
        <v>35</v>
      </c>
      <c r="C65" s="7"/>
      <c r="D65" s="8" t="s">
        <v>23</v>
      </c>
      <c r="E65" s="9">
        <f t="shared" si="9"/>
        <v>0</v>
      </c>
      <c r="F65" s="10">
        <v>53.9</v>
      </c>
      <c r="G65" s="11">
        <f t="shared" si="8"/>
        <v>0</v>
      </c>
      <c r="H65" s="270"/>
      <c r="I65" s="28">
        <v>160</v>
      </c>
      <c r="J65" s="28">
        <v>1</v>
      </c>
      <c r="K65" s="28">
        <v>0</v>
      </c>
    </row>
    <row r="66" spans="1:14" x14ac:dyDescent="0.25">
      <c r="A66" s="5" t="s">
        <v>88</v>
      </c>
      <c r="B66" s="6" t="e">
        <f>IF(C66="","",VLOOKUP(C66,#REF!,2,FALSE))</f>
        <v>#REF!</v>
      </c>
      <c r="C66" s="7" t="s">
        <v>37</v>
      </c>
      <c r="D66" s="8" t="s">
        <v>23</v>
      </c>
      <c r="E66" s="9">
        <f t="shared" si="9"/>
        <v>40</v>
      </c>
      <c r="F66" s="10" t="e">
        <f>IF(C66="","",VLOOKUP(C66,#REF!,2,FALSE))</f>
        <v>#REF!</v>
      </c>
      <c r="G66" s="11" t="e">
        <f t="shared" si="8"/>
        <v>#REF!</v>
      </c>
      <c r="H66" s="270"/>
      <c r="I66" s="28">
        <v>40</v>
      </c>
      <c r="J66" s="267">
        <v>1</v>
      </c>
      <c r="K66" s="28">
        <v>1</v>
      </c>
    </row>
    <row r="67" spans="1:14" x14ac:dyDescent="0.25">
      <c r="A67" s="5" t="s">
        <v>89</v>
      </c>
      <c r="B67" s="6" t="e">
        <f>IF(C67="","",VLOOKUP(C67,#REF!,2,FALSE))</f>
        <v>#REF!</v>
      </c>
      <c r="C67" s="7" t="s">
        <v>39</v>
      </c>
      <c r="D67" s="8" t="s">
        <v>23</v>
      </c>
      <c r="E67" s="9">
        <f t="shared" si="9"/>
        <v>160</v>
      </c>
      <c r="F67" s="10" t="e">
        <f>IF(C67="","",VLOOKUP(C67,#REF!,2,FALSE))</f>
        <v>#REF!</v>
      </c>
      <c r="G67" s="11" t="e">
        <f t="shared" si="8"/>
        <v>#REF!</v>
      </c>
      <c r="H67" s="270"/>
      <c r="I67" s="28">
        <v>160</v>
      </c>
      <c r="J67" s="267">
        <v>1</v>
      </c>
      <c r="K67" s="28">
        <v>1</v>
      </c>
    </row>
    <row r="68" spans="1:14" x14ac:dyDescent="0.25">
      <c r="A68" s="5" t="s">
        <v>90</v>
      </c>
      <c r="B68" s="6" t="e">
        <f>IF(C68="","",VLOOKUP(C68,#REF!,2,FALSE))</f>
        <v>#REF!</v>
      </c>
      <c r="C68" s="7" t="s">
        <v>41</v>
      </c>
      <c r="D68" s="8" t="s">
        <v>23</v>
      </c>
      <c r="E68" s="9">
        <f t="shared" si="9"/>
        <v>0</v>
      </c>
      <c r="F68" s="10" t="e">
        <f>IF(C68="","",VLOOKUP(C68,#REF!,2,FALSE))</f>
        <v>#REF!</v>
      </c>
      <c r="G68" s="11" t="e">
        <f t="shared" si="8"/>
        <v>#REF!</v>
      </c>
      <c r="H68" s="270"/>
      <c r="I68" s="28">
        <v>160</v>
      </c>
      <c r="J68" s="267">
        <v>1</v>
      </c>
      <c r="K68" s="28">
        <v>0</v>
      </c>
    </row>
    <row r="69" spans="1:14" x14ac:dyDescent="0.25">
      <c r="A69" s="5" t="s">
        <v>91</v>
      </c>
      <c r="B69" s="6" t="e">
        <f>IF(C69="","",VLOOKUP(C69,#REF!,2,FALSE))</f>
        <v>#REF!</v>
      </c>
      <c r="C69" s="7" t="s">
        <v>43</v>
      </c>
      <c r="D69" s="8" t="s">
        <v>23</v>
      </c>
      <c r="E69" s="9">
        <f t="shared" si="9"/>
        <v>0</v>
      </c>
      <c r="F69" s="10" t="e">
        <f>IF(C69="","",VLOOKUP(C69,#REF!,2,FALSE))</f>
        <v>#REF!</v>
      </c>
      <c r="G69" s="11" t="e">
        <f t="shared" si="8"/>
        <v>#REF!</v>
      </c>
      <c r="H69" s="270"/>
      <c r="I69" s="28">
        <v>160</v>
      </c>
      <c r="J69" s="267">
        <v>1</v>
      </c>
      <c r="K69" s="28">
        <v>0</v>
      </c>
    </row>
    <row r="70" spans="1:14" x14ac:dyDescent="0.25">
      <c r="A70" s="5" t="s">
        <v>92</v>
      </c>
      <c r="B70" s="6" t="e">
        <f>IF(C70="","",VLOOKUP(C70,#REF!,2,FALSE))</f>
        <v>#REF!</v>
      </c>
      <c r="C70" s="7" t="s">
        <v>45</v>
      </c>
      <c r="D70" s="8" t="s">
        <v>23</v>
      </c>
      <c r="E70" s="9">
        <f t="shared" si="9"/>
        <v>0</v>
      </c>
      <c r="F70" s="10" t="e">
        <f>IF(C70="","",VLOOKUP(C70,#REF!,2,FALSE))</f>
        <v>#REF!</v>
      </c>
      <c r="G70" s="11" t="e">
        <f t="shared" si="8"/>
        <v>#REF!</v>
      </c>
      <c r="H70" s="270"/>
      <c r="I70" s="28">
        <v>160</v>
      </c>
      <c r="J70" s="267">
        <v>1</v>
      </c>
      <c r="K70" s="28">
        <v>0</v>
      </c>
    </row>
    <row r="71" spans="1:14" x14ac:dyDescent="0.25">
      <c r="A71" s="16">
        <v>6</v>
      </c>
      <c r="B71" s="365" t="s">
        <v>93</v>
      </c>
      <c r="C71" s="365"/>
      <c r="D71" s="365"/>
      <c r="E71" s="17"/>
      <c r="F71" s="17"/>
      <c r="G71" s="18" t="e">
        <f>SUM(G72:G76)</f>
        <v>#REF!</v>
      </c>
      <c r="H71" s="270"/>
      <c r="I71" s="267"/>
      <c r="J71" s="267"/>
      <c r="K71" s="267"/>
      <c r="L71" s="42">
        <v>1</v>
      </c>
      <c r="M71" s="238" t="s">
        <v>94</v>
      </c>
      <c r="N71" s="268" t="s">
        <v>95</v>
      </c>
    </row>
    <row r="72" spans="1:14" x14ac:dyDescent="0.25">
      <c r="A72" s="5" t="s">
        <v>96</v>
      </c>
      <c r="B72" s="6" t="e">
        <f>IF(C72="","",VLOOKUP(C72,#REF!,2,FALSE))</f>
        <v>#REF!</v>
      </c>
      <c r="C72" s="7" t="s">
        <v>37</v>
      </c>
      <c r="D72" s="8" t="s">
        <v>23</v>
      </c>
      <c r="E72" s="9">
        <f>I72*J72*K72</f>
        <v>40</v>
      </c>
      <c r="F72" s="10" t="e">
        <f>IF(C72="","",VLOOKUP(C72,#REF!,2,FALSE))</f>
        <v>#REF!</v>
      </c>
      <c r="G72" s="11" t="e">
        <f>E72*F72</f>
        <v>#REF!</v>
      </c>
      <c r="H72" s="270"/>
      <c r="I72" s="28">
        <v>40</v>
      </c>
      <c r="J72" s="267">
        <v>1</v>
      </c>
      <c r="K72" s="267">
        <v>1</v>
      </c>
    </row>
    <row r="73" spans="1:14" x14ac:dyDescent="0.25">
      <c r="A73" s="5" t="s">
        <v>97</v>
      </c>
      <c r="B73" s="6" t="e">
        <f>IF(C73="","",VLOOKUP(C73,#REF!,2,FALSE))</f>
        <v>#REF!</v>
      </c>
      <c r="C73" s="7" t="s">
        <v>39</v>
      </c>
      <c r="D73" s="8" t="s">
        <v>23</v>
      </c>
      <c r="E73" s="9">
        <f>I73*J73*K73</f>
        <v>160</v>
      </c>
      <c r="F73" s="10" t="e">
        <f>IF(C73="","",VLOOKUP(C73,#REF!,2,FALSE))</f>
        <v>#REF!</v>
      </c>
      <c r="G73" s="11" t="e">
        <f>E73*F73</f>
        <v>#REF!</v>
      </c>
      <c r="H73" s="270"/>
      <c r="I73" s="28">
        <v>160</v>
      </c>
      <c r="J73" s="267">
        <v>1</v>
      </c>
      <c r="K73" s="267">
        <v>1</v>
      </c>
    </row>
    <row r="74" spans="1:14" x14ac:dyDescent="0.25">
      <c r="A74" s="5" t="s">
        <v>98</v>
      </c>
      <c r="B74" s="6" t="e">
        <f>IF(C74="","",VLOOKUP(C74,#REF!,2,FALSE))</f>
        <v>#REF!</v>
      </c>
      <c r="C74" s="7" t="s">
        <v>41</v>
      </c>
      <c r="D74" s="8" t="s">
        <v>23</v>
      </c>
      <c r="E74" s="9">
        <f>I74*J74*K74</f>
        <v>0</v>
      </c>
      <c r="F74" s="10" t="e">
        <f>IF(C74="","",VLOOKUP(C74,#REF!,2,FALSE))</f>
        <v>#REF!</v>
      </c>
      <c r="G74" s="11" t="e">
        <f>E74*F74</f>
        <v>#REF!</v>
      </c>
      <c r="H74" s="270"/>
      <c r="I74" s="28">
        <v>160</v>
      </c>
      <c r="J74" s="267">
        <v>1</v>
      </c>
      <c r="K74" s="267">
        <v>0</v>
      </c>
    </row>
    <row r="75" spans="1:14" x14ac:dyDescent="0.25">
      <c r="A75" s="5" t="s">
        <v>99</v>
      </c>
      <c r="B75" s="6" t="s">
        <v>100</v>
      </c>
      <c r="C75" s="7"/>
      <c r="D75" s="8" t="s">
        <v>23</v>
      </c>
      <c r="E75" s="9">
        <f>I75*J75*K75</f>
        <v>160</v>
      </c>
      <c r="F75" s="10">
        <v>53.9</v>
      </c>
      <c r="G75" s="11">
        <f>E75*F75</f>
        <v>8624</v>
      </c>
      <c r="H75" s="270"/>
      <c r="I75" s="28">
        <v>160</v>
      </c>
      <c r="J75" s="267">
        <v>1</v>
      </c>
      <c r="K75" s="267">
        <v>1</v>
      </c>
    </row>
    <row r="76" spans="1:14" x14ac:dyDescent="0.25">
      <c r="A76" s="5" t="s">
        <v>101</v>
      </c>
      <c r="B76" s="6" t="e">
        <f>IF(C76="","",VLOOKUP(C76,#REF!,2,FALSE))</f>
        <v>#REF!</v>
      </c>
      <c r="C76" s="7" t="s">
        <v>57</v>
      </c>
      <c r="D76" s="8" t="s">
        <v>23</v>
      </c>
      <c r="E76" s="9">
        <f>I76*J76*K76</f>
        <v>40</v>
      </c>
      <c r="F76" s="10" t="e">
        <f>IF(C76="","",VLOOKUP(C76,#REF!,2,FALSE))</f>
        <v>#REF!</v>
      </c>
      <c r="G76" s="11" t="e">
        <f>E76*F76</f>
        <v>#REF!</v>
      </c>
      <c r="H76" s="270"/>
      <c r="I76" s="28">
        <v>40</v>
      </c>
      <c r="J76" s="267">
        <v>1</v>
      </c>
      <c r="K76" s="267">
        <v>1</v>
      </c>
    </row>
    <row r="77" spans="1:14" hidden="1" x14ac:dyDescent="0.25">
      <c r="A77" s="366" t="s">
        <v>102</v>
      </c>
      <c r="B77" s="367"/>
      <c r="C77" s="367"/>
      <c r="D77" s="367"/>
      <c r="E77" s="367"/>
      <c r="F77" s="367"/>
      <c r="G77" s="11" t="e">
        <f>((G17/10)*9)+SUM(G21,G30,G40,#REF!,G51,#REF!,#REF!,G62,G71)</f>
        <v>#REF!</v>
      </c>
      <c r="H77" s="270"/>
      <c r="J77" s="267"/>
      <c r="K77" s="267"/>
    </row>
    <row r="78" spans="1:14" hidden="1" x14ac:dyDescent="0.25">
      <c r="A78" s="366" t="s">
        <v>103</v>
      </c>
      <c r="B78" s="367"/>
      <c r="C78" s="367"/>
      <c r="D78" s="367"/>
      <c r="E78" s="367"/>
      <c r="F78" s="367"/>
      <c r="G78" s="11" t="e">
        <f>G77*1.16</f>
        <v>#REF!</v>
      </c>
      <c r="H78" s="270"/>
      <c r="J78" s="267"/>
      <c r="K78" s="267"/>
    </row>
    <row r="79" spans="1:14" x14ac:dyDescent="0.25">
      <c r="A79" s="26"/>
      <c r="B79" s="271"/>
      <c r="C79" s="272"/>
      <c r="D79" s="273"/>
      <c r="E79" s="274"/>
      <c r="F79" s="275"/>
      <c r="G79" s="276"/>
      <c r="H79" s="3"/>
      <c r="I79" s="24"/>
      <c r="J79" s="4"/>
      <c r="K79" s="15"/>
      <c r="L79" s="42">
        <f>SUM(L21:L78)</f>
        <v>6</v>
      </c>
      <c r="M79" s="238" t="s">
        <v>104</v>
      </c>
    </row>
    <row r="80" spans="1:14" x14ac:dyDescent="0.25">
      <c r="A80" s="26"/>
      <c r="B80" s="25" t="s">
        <v>105</v>
      </c>
      <c r="C80" s="20"/>
      <c r="D80" s="20"/>
      <c r="E80" s="21"/>
      <c r="F80" s="22"/>
      <c r="G80" s="23" t="e">
        <f>SUM(G71,G62,G51,,G40,G30,G21,G17)</f>
        <v>#REF!</v>
      </c>
      <c r="H80" s="270"/>
      <c r="I80" s="267"/>
      <c r="J80" s="267"/>
      <c r="K80" s="267"/>
    </row>
    <row r="81" spans="1:11" x14ac:dyDescent="0.25">
      <c r="A81" s="27"/>
      <c r="B81" s="25" t="s">
        <v>106</v>
      </c>
      <c r="C81" s="20"/>
      <c r="D81" s="20"/>
      <c r="E81" s="21"/>
      <c r="F81" s="22"/>
      <c r="G81" s="23" t="e">
        <f>G80*0.08</f>
        <v>#REF!</v>
      </c>
      <c r="H81" s="270"/>
      <c r="I81" s="267"/>
      <c r="J81" s="267"/>
      <c r="K81" s="267"/>
    </row>
    <row r="82" spans="1:11" x14ac:dyDescent="0.25">
      <c r="A82" s="27"/>
      <c r="B82" s="25" t="s">
        <v>107</v>
      </c>
      <c r="C82" s="20"/>
      <c r="D82" s="20"/>
      <c r="E82" s="21"/>
      <c r="F82" s="22"/>
      <c r="G82" s="23" t="e">
        <f>SUM(G80:G81)</f>
        <v>#REF!</v>
      </c>
      <c r="H82" s="270"/>
      <c r="I82" s="267"/>
      <c r="J82" s="267"/>
      <c r="K82" s="267"/>
    </row>
  </sheetData>
  <mergeCells count="20">
    <mergeCell ref="G15:G16"/>
    <mergeCell ref="B62:D62"/>
    <mergeCell ref="B71:D71"/>
    <mergeCell ref="A77:F77"/>
    <mergeCell ref="A78:F78"/>
    <mergeCell ref="B51:F51"/>
    <mergeCell ref="B17:D17"/>
    <mergeCell ref="B21:D21"/>
    <mergeCell ref="B30:D30"/>
    <mergeCell ref="B40:F40"/>
    <mergeCell ref="A15:A16"/>
    <mergeCell ref="B15:B16"/>
    <mergeCell ref="C15:C16"/>
    <mergeCell ref="D15:D16"/>
    <mergeCell ref="E15:E16"/>
    <mergeCell ref="A1:G9"/>
    <mergeCell ref="A10:G10"/>
    <mergeCell ref="A11:G11"/>
    <mergeCell ref="B13:F13"/>
    <mergeCell ref="A14:G14"/>
  </mergeCells>
  <phoneticPr fontId="16" type="noConversion"/>
  <pageMargins left="1.02" right="0.39370078740157483" top="0.39370078740157483" bottom="0.39370078740157483" header="0" footer="0"/>
  <pageSetup paperSize="9" scale="73" orientation="portrait" r:id="rId1"/>
  <headerFooter scaleWithDoc="0">
    <oddFooter>&amp;C&amp;P</oddFooter>
    <firstFooter>Página &amp;P</first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K55"/>
  <sheetViews>
    <sheetView view="pageBreakPreview" topLeftCell="A4" zoomScaleSheetLayoutView="100" workbookViewId="0">
      <selection activeCell="D18" sqref="D18:H26"/>
    </sheetView>
  </sheetViews>
  <sheetFormatPr defaultRowHeight="13.2" x14ac:dyDescent="0.25"/>
  <cols>
    <col min="1" max="1" width="71.44140625" customWidth="1"/>
    <col min="2" max="2" width="14.33203125" style="1" bestFit="1" customWidth="1"/>
    <col min="3" max="7" width="11.6640625" style="1" customWidth="1"/>
    <col min="8" max="8" width="11.6640625" customWidth="1"/>
  </cols>
  <sheetData>
    <row r="9" spans="1:8" x14ac:dyDescent="0.25">
      <c r="A9" s="378" t="s">
        <v>108</v>
      </c>
      <c r="B9" s="378"/>
      <c r="C9" s="378"/>
      <c r="D9" s="378"/>
      <c r="E9" s="378"/>
      <c r="F9" s="378"/>
      <c r="G9" s="378"/>
      <c r="H9" s="378"/>
    </row>
    <row r="10" spans="1:8" ht="12.75" customHeight="1" x14ac:dyDescent="0.25">
      <c r="A10" s="379" t="s">
        <v>109</v>
      </c>
      <c r="B10" s="379"/>
      <c r="C10" s="379"/>
      <c r="D10" s="379"/>
      <c r="E10" s="379"/>
      <c r="F10" s="379"/>
      <c r="G10" s="379"/>
      <c r="H10" s="379"/>
    </row>
    <row r="11" spans="1:8" ht="13.8" thickBot="1" x14ac:dyDescent="0.3">
      <c r="A11" s="379"/>
      <c r="B11" s="379"/>
      <c r="C11" s="379"/>
      <c r="D11" s="379"/>
      <c r="E11" s="379"/>
      <c r="F11" s="379"/>
      <c r="G11" s="379"/>
      <c r="H11" s="379"/>
    </row>
    <row r="12" spans="1:8" ht="13.8" thickBot="1" x14ac:dyDescent="0.3">
      <c r="A12" s="37" t="s">
        <v>110</v>
      </c>
      <c r="B12" s="277" t="s">
        <v>111</v>
      </c>
      <c r="C12" s="380" t="s">
        <v>112</v>
      </c>
      <c r="D12" s="380"/>
      <c r="E12" s="380"/>
      <c r="F12" s="380"/>
      <c r="G12" s="380"/>
      <c r="H12" s="380"/>
    </row>
    <row r="13" spans="1:8" x14ac:dyDescent="0.25">
      <c r="A13" s="278"/>
      <c r="C13" s="38">
        <v>30</v>
      </c>
      <c r="D13" s="39">
        <v>60</v>
      </c>
      <c r="E13" s="39">
        <v>90</v>
      </c>
      <c r="F13" s="39">
        <v>120</v>
      </c>
      <c r="G13" s="39">
        <v>150</v>
      </c>
      <c r="H13" s="39">
        <v>180</v>
      </c>
    </row>
    <row r="14" spans="1:8" x14ac:dyDescent="0.25">
      <c r="A14" s="43"/>
      <c r="B14"/>
      <c r="C14" s="44"/>
      <c r="D14" s="44"/>
      <c r="E14" s="44"/>
      <c r="F14" s="44"/>
      <c r="G14" s="44"/>
      <c r="H14" s="44"/>
    </row>
    <row r="15" spans="1:8" ht="12" customHeight="1" x14ac:dyDescent="0.25">
      <c r="A15" s="372" t="s">
        <v>113</v>
      </c>
      <c r="B15" s="374" t="e">
        <f>'Orç_20-30'!$G$17/6</f>
        <v>#REF!</v>
      </c>
      <c r="C15" s="46"/>
      <c r="D15" s="31"/>
      <c r="E15" s="31"/>
      <c r="F15" s="31"/>
      <c r="G15" s="31"/>
      <c r="H15" s="47"/>
    </row>
    <row r="16" spans="1:8" ht="12" customHeight="1" x14ac:dyDescent="0.25">
      <c r="A16" s="376"/>
      <c r="B16" s="377"/>
      <c r="C16" s="45" t="e">
        <f>('Orç_20-30'!G21+('Crono_20-30'!B15*1))*1.08</f>
        <v>#REF!</v>
      </c>
      <c r="D16" s="44"/>
      <c r="E16" s="44"/>
      <c r="F16" s="44"/>
      <c r="G16" s="44"/>
      <c r="H16" s="48"/>
    </row>
    <row r="17" spans="1:8" ht="12" customHeight="1" x14ac:dyDescent="0.25">
      <c r="A17" s="372" t="s">
        <v>114</v>
      </c>
      <c r="B17" s="374" t="e">
        <f>'Orç_20-30'!$G$17/6</f>
        <v>#REF!</v>
      </c>
      <c r="C17" s="31"/>
      <c r="D17" s="46"/>
      <c r="E17" s="31"/>
      <c r="F17" s="31"/>
      <c r="G17" s="31"/>
      <c r="H17" s="47"/>
    </row>
    <row r="18" spans="1:8" ht="12" customHeight="1" x14ac:dyDescent="0.25">
      <c r="A18" s="376"/>
      <c r="B18" s="377"/>
      <c r="C18" s="44"/>
      <c r="D18" s="45" t="e">
        <f>('Orç_20-30'!G30+('Crono_20-30'!B17*1))*1.08</f>
        <v>#REF!</v>
      </c>
      <c r="E18" s="44"/>
      <c r="F18" s="44"/>
      <c r="G18" s="44"/>
      <c r="H18" s="48"/>
    </row>
    <row r="19" spans="1:8" ht="12" customHeight="1" x14ac:dyDescent="0.25">
      <c r="A19" s="372" t="s">
        <v>115</v>
      </c>
      <c r="B19" s="374" t="e">
        <f>'Orç_20-30'!$G$17/6</f>
        <v>#REF!</v>
      </c>
      <c r="C19" s="31"/>
      <c r="D19" s="31"/>
      <c r="E19" s="46"/>
      <c r="F19" s="31"/>
      <c r="G19" s="31"/>
      <c r="H19" s="47"/>
    </row>
    <row r="20" spans="1:8" ht="12" customHeight="1" x14ac:dyDescent="0.25">
      <c r="A20" s="376"/>
      <c r="B20" s="377"/>
      <c r="C20" s="44"/>
      <c r="D20" s="44"/>
      <c r="E20" s="45" t="e">
        <f>('Orç_20-30'!G40+('Crono_20-30'!B19*1))*1.08</f>
        <v>#REF!</v>
      </c>
      <c r="F20" s="44"/>
      <c r="G20" s="44"/>
      <c r="H20" s="48"/>
    </row>
    <row r="21" spans="1:8" ht="12" customHeight="1" x14ac:dyDescent="0.25">
      <c r="A21" s="372" t="s">
        <v>116</v>
      </c>
      <c r="B21" s="374" t="e">
        <f>'Orç_20-30'!$G$17/6</f>
        <v>#REF!</v>
      </c>
      <c r="C21" s="31"/>
      <c r="D21" s="31"/>
      <c r="E21" s="31"/>
      <c r="F21" s="46"/>
      <c r="G21" s="31"/>
      <c r="H21" s="47"/>
    </row>
    <row r="22" spans="1:8" ht="12" customHeight="1" x14ac:dyDescent="0.25">
      <c r="A22" s="376"/>
      <c r="B22" s="377"/>
      <c r="C22" s="44"/>
      <c r="D22" s="44"/>
      <c r="E22" s="44"/>
      <c r="F22" s="45" t="e">
        <f>('Orç_20-30'!G51+('Crono_20-30'!B21*1))*1.08</f>
        <v>#REF!</v>
      </c>
      <c r="G22" s="44"/>
      <c r="H22" s="48"/>
    </row>
    <row r="23" spans="1:8" ht="12" customHeight="1" x14ac:dyDescent="0.25">
      <c r="A23" s="372" t="s">
        <v>117</v>
      </c>
      <c r="B23" s="374" t="e">
        <f>'Orç_20-30'!$G$17/6</f>
        <v>#REF!</v>
      </c>
      <c r="C23" s="31"/>
      <c r="D23" s="31"/>
      <c r="E23" s="31"/>
      <c r="F23" s="31"/>
      <c r="G23" s="46"/>
      <c r="H23" s="47"/>
    </row>
    <row r="24" spans="1:8" ht="12" customHeight="1" x14ac:dyDescent="0.25">
      <c r="A24" s="376"/>
      <c r="B24" s="377"/>
      <c r="C24" s="44"/>
      <c r="D24" s="44"/>
      <c r="E24" s="44"/>
      <c r="F24" s="44"/>
      <c r="G24" s="45" t="e">
        <f>('Orç_20-30'!G62+('Crono_20-30'!B23*1))*1.08</f>
        <v>#REF!</v>
      </c>
      <c r="H24" s="48"/>
    </row>
    <row r="25" spans="1:8" ht="12" customHeight="1" x14ac:dyDescent="0.25">
      <c r="A25" s="372" t="s">
        <v>118</v>
      </c>
      <c r="B25" s="374" t="e">
        <f>'Orç_20-30'!$G$17/6</f>
        <v>#REF!</v>
      </c>
      <c r="C25" s="31"/>
      <c r="D25" s="31"/>
      <c r="E25" s="31"/>
      <c r="F25" s="31"/>
      <c r="G25" s="31"/>
      <c r="H25" s="49"/>
    </row>
    <row r="26" spans="1:8" ht="12" customHeight="1" x14ac:dyDescent="0.25">
      <c r="A26" s="373"/>
      <c r="B26" s="375"/>
      <c r="C26" s="30"/>
      <c r="D26" s="30"/>
      <c r="E26" s="30"/>
      <c r="F26" s="30"/>
      <c r="G26" s="30"/>
      <c r="H26" s="50" t="e">
        <f>('Orç_20-30'!G71+('Crono_20-30'!B25*1))*1.08</f>
        <v>#REF!</v>
      </c>
    </row>
    <row r="27" spans="1:8" x14ac:dyDescent="0.25">
      <c r="A27" s="279" t="s">
        <v>119</v>
      </c>
      <c r="B27" s="29"/>
      <c r="C27" s="30" t="e">
        <f t="shared" ref="C27:H27" si="0">SUM(C15:C26)</f>
        <v>#REF!</v>
      </c>
      <c r="D27" s="30" t="e">
        <f t="shared" si="0"/>
        <v>#REF!</v>
      </c>
      <c r="E27" s="30" t="e">
        <f t="shared" si="0"/>
        <v>#REF!</v>
      </c>
      <c r="F27" s="30" t="e">
        <f t="shared" si="0"/>
        <v>#REF!</v>
      </c>
      <c r="G27" s="30" t="e">
        <f t="shared" si="0"/>
        <v>#REF!</v>
      </c>
      <c r="H27" s="30" t="e">
        <f t="shared" si="0"/>
        <v>#REF!</v>
      </c>
    </row>
    <row r="28" spans="1:8" x14ac:dyDescent="0.25">
      <c r="A28" s="280" t="s">
        <v>120</v>
      </c>
      <c r="B28" s="33"/>
      <c r="C28" s="32" t="e">
        <f>SUM(C27)</f>
        <v>#REF!</v>
      </c>
      <c r="D28" s="32" t="e">
        <f>SUM(C27:D27)</f>
        <v>#REF!</v>
      </c>
      <c r="E28" s="32" t="e">
        <f>SUM(C27:E27)</f>
        <v>#REF!</v>
      </c>
      <c r="F28" s="32" t="e">
        <f>SUM(C27:F27)</f>
        <v>#REF!</v>
      </c>
      <c r="G28" s="32" t="e">
        <f>SUM(C27:G27)</f>
        <v>#REF!</v>
      </c>
      <c r="H28" s="32" t="e">
        <f>SUM(C27:H27)</f>
        <v>#REF!</v>
      </c>
    </row>
    <row r="29" spans="1:8" x14ac:dyDescent="0.25">
      <c r="A29" s="280" t="s">
        <v>121</v>
      </c>
      <c r="B29" s="33"/>
      <c r="C29" s="32" t="e">
        <f>(C27/$H$28)*100</f>
        <v>#REF!</v>
      </c>
      <c r="D29" s="32" t="e">
        <f t="shared" ref="D29:H30" si="1">(D27/$H$28)*100</f>
        <v>#REF!</v>
      </c>
      <c r="E29" s="32" t="e">
        <f t="shared" si="1"/>
        <v>#REF!</v>
      </c>
      <c r="F29" s="32" t="e">
        <f t="shared" si="1"/>
        <v>#REF!</v>
      </c>
      <c r="G29" s="32" t="e">
        <f t="shared" si="1"/>
        <v>#REF!</v>
      </c>
      <c r="H29" s="32" t="e">
        <f t="shared" si="1"/>
        <v>#REF!</v>
      </c>
    </row>
    <row r="30" spans="1:8" x14ac:dyDescent="0.25">
      <c r="A30" s="280" t="s">
        <v>122</v>
      </c>
      <c r="B30" s="33"/>
      <c r="C30" s="32" t="e">
        <f>(C28/$H$28)*100</f>
        <v>#REF!</v>
      </c>
      <c r="D30" s="32" t="e">
        <f t="shared" si="1"/>
        <v>#REF!</v>
      </c>
      <c r="E30" s="32" t="e">
        <f t="shared" si="1"/>
        <v>#REF!</v>
      </c>
      <c r="F30" s="32" t="e">
        <f t="shared" si="1"/>
        <v>#REF!</v>
      </c>
      <c r="G30" s="32" t="e">
        <f t="shared" si="1"/>
        <v>#REF!</v>
      </c>
      <c r="H30" s="32" t="e">
        <f t="shared" si="1"/>
        <v>#REF!</v>
      </c>
    </row>
    <row r="34" spans="1:11" ht="13.8" x14ac:dyDescent="0.25">
      <c r="A34" s="40"/>
    </row>
    <row r="35" spans="1:11" ht="13.8" x14ac:dyDescent="0.25">
      <c r="A35" s="40"/>
    </row>
    <row r="36" spans="1:11" ht="13.8" x14ac:dyDescent="0.25">
      <c r="A36" s="40"/>
    </row>
    <row r="37" spans="1:11" ht="13.8" x14ac:dyDescent="0.25">
      <c r="A37" s="40"/>
    </row>
    <row r="38" spans="1:11" ht="13.8" x14ac:dyDescent="0.25">
      <c r="A38" s="40"/>
    </row>
    <row r="39" spans="1:11" ht="13.8" x14ac:dyDescent="0.25">
      <c r="A39" s="40"/>
    </row>
    <row r="40" spans="1:11" ht="13.8" x14ac:dyDescent="0.25">
      <c r="A40" s="40"/>
    </row>
    <row r="41" spans="1:11" ht="13.8" x14ac:dyDescent="0.25">
      <c r="A41" s="40"/>
    </row>
    <row r="42" spans="1:11" ht="13.8" x14ac:dyDescent="0.25">
      <c r="A42" s="40"/>
    </row>
    <row r="43" spans="1:11" ht="13.8" x14ac:dyDescent="0.25">
      <c r="A43" s="40"/>
    </row>
    <row r="44" spans="1:11" ht="13.8" x14ac:dyDescent="0.25">
      <c r="A44" s="40"/>
    </row>
    <row r="45" spans="1:11" s="1" customFormat="1" ht="13.8" x14ac:dyDescent="0.25">
      <c r="A45" s="40"/>
      <c r="H45"/>
      <c r="I45"/>
      <c r="J45"/>
      <c r="K45"/>
    </row>
    <row r="46" spans="1:11" s="1" customFormat="1" x14ac:dyDescent="0.25">
      <c r="A46" s="41"/>
      <c r="H46"/>
      <c r="I46"/>
      <c r="J46"/>
      <c r="K46"/>
    </row>
    <row r="47" spans="1:11" s="1" customFormat="1" x14ac:dyDescent="0.25">
      <c r="A47" s="41"/>
      <c r="H47"/>
      <c r="I47"/>
      <c r="J47"/>
      <c r="K47"/>
    </row>
    <row r="48" spans="1:11" s="1" customFormat="1" x14ac:dyDescent="0.25">
      <c r="A48"/>
      <c r="H48"/>
      <c r="I48"/>
      <c r="J48"/>
      <c r="K48"/>
    </row>
    <row r="49" spans="1:11" s="1" customFormat="1" x14ac:dyDescent="0.25">
      <c r="A49"/>
      <c r="H49"/>
      <c r="I49"/>
      <c r="J49"/>
      <c r="K49"/>
    </row>
    <row r="50" spans="1:11" s="1" customFormat="1" x14ac:dyDescent="0.25">
      <c r="A50"/>
      <c r="H50"/>
      <c r="I50"/>
      <c r="J50"/>
      <c r="K50"/>
    </row>
    <row r="51" spans="1:11" s="1" customFormat="1" x14ac:dyDescent="0.25">
      <c r="A51"/>
      <c r="H51"/>
      <c r="I51"/>
      <c r="J51"/>
      <c r="K51"/>
    </row>
    <row r="52" spans="1:11" s="1" customFormat="1" x14ac:dyDescent="0.25">
      <c r="A52"/>
      <c r="H52"/>
      <c r="I52"/>
      <c r="J52"/>
      <c r="K52"/>
    </row>
    <row r="53" spans="1:11" s="1" customFormat="1" x14ac:dyDescent="0.25">
      <c r="A53"/>
      <c r="H53"/>
      <c r="I53"/>
      <c r="J53"/>
      <c r="K53"/>
    </row>
    <row r="54" spans="1:11" s="1" customFormat="1" x14ac:dyDescent="0.25">
      <c r="A54"/>
      <c r="H54"/>
      <c r="I54"/>
      <c r="J54"/>
      <c r="K54"/>
    </row>
    <row r="55" spans="1:11" s="1" customFormat="1" x14ac:dyDescent="0.25">
      <c r="A55"/>
      <c r="H55"/>
      <c r="I55"/>
      <c r="J55"/>
      <c r="K55"/>
    </row>
  </sheetData>
  <mergeCells count="15">
    <mergeCell ref="A17:A18"/>
    <mergeCell ref="B17:B18"/>
    <mergeCell ref="A9:H9"/>
    <mergeCell ref="A10:H11"/>
    <mergeCell ref="C12:H12"/>
    <mergeCell ref="A15:A16"/>
    <mergeCell ref="B15:B16"/>
    <mergeCell ref="A25:A26"/>
    <mergeCell ref="B25:B26"/>
    <mergeCell ref="A19:A20"/>
    <mergeCell ref="B19:B20"/>
    <mergeCell ref="A21:A22"/>
    <mergeCell ref="B21:B22"/>
    <mergeCell ref="A23:A24"/>
    <mergeCell ref="B23:B24"/>
  </mergeCells>
  <phoneticPr fontId="16" type="noConversion"/>
  <pageMargins left="0.19685039370078741" right="0.19685039370078741" top="0.19685039370078741" bottom="0.19685039370078741" header="0" footer="0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DBEF-9266-4761-8110-D6A75C7D9DAF}">
  <sheetPr>
    <tabColor theme="8" tint="-0.249977111117893"/>
  </sheetPr>
  <dimension ref="A1:D98"/>
  <sheetViews>
    <sheetView workbookViewId="0">
      <selection activeCell="L39" sqref="L39"/>
    </sheetView>
  </sheetViews>
  <sheetFormatPr defaultRowHeight="13.2" x14ac:dyDescent="0.25"/>
  <sheetData>
    <row r="1" spans="1:4" x14ac:dyDescent="0.25">
      <c r="A1" t="s">
        <v>198</v>
      </c>
      <c r="B1" t="s">
        <v>199</v>
      </c>
      <c r="C1" t="s">
        <v>137</v>
      </c>
      <c r="D1">
        <v>4222.1400000000003</v>
      </c>
    </row>
    <row r="2" spans="1:4" x14ac:dyDescent="0.25">
      <c r="A2" t="s">
        <v>200</v>
      </c>
      <c r="B2" t="s">
        <v>201</v>
      </c>
      <c r="C2" t="s">
        <v>137</v>
      </c>
      <c r="D2">
        <v>5629.52</v>
      </c>
    </row>
    <row r="3" spans="1:4" x14ac:dyDescent="0.25">
      <c r="A3" t="s">
        <v>159</v>
      </c>
      <c r="B3" t="s">
        <v>158</v>
      </c>
      <c r="C3" t="s">
        <v>137</v>
      </c>
      <c r="D3">
        <v>9740.8700000000008</v>
      </c>
    </row>
    <row r="4" spans="1:4" x14ac:dyDescent="0.25">
      <c r="A4" t="s">
        <v>202</v>
      </c>
      <c r="B4" t="s">
        <v>203</v>
      </c>
      <c r="C4" t="s">
        <v>137</v>
      </c>
      <c r="D4">
        <v>3731.91</v>
      </c>
    </row>
    <row r="5" spans="1:4" x14ac:dyDescent="0.25">
      <c r="A5" t="s">
        <v>204</v>
      </c>
      <c r="B5" t="s">
        <v>205</v>
      </c>
      <c r="C5" t="s">
        <v>137</v>
      </c>
      <c r="D5">
        <v>4975.88</v>
      </c>
    </row>
    <row r="6" spans="1:4" x14ac:dyDescent="0.25">
      <c r="A6" t="s">
        <v>206</v>
      </c>
      <c r="B6" t="s">
        <v>207</v>
      </c>
      <c r="C6" t="s">
        <v>137</v>
      </c>
      <c r="D6">
        <v>8853.75</v>
      </c>
    </row>
    <row r="7" spans="1:4" x14ac:dyDescent="0.25">
      <c r="A7" t="s">
        <v>208</v>
      </c>
      <c r="B7" t="s">
        <v>209</v>
      </c>
      <c r="C7" t="s">
        <v>137</v>
      </c>
      <c r="D7">
        <v>11067</v>
      </c>
    </row>
    <row r="8" spans="1:4" x14ac:dyDescent="0.25">
      <c r="A8" t="s">
        <v>210</v>
      </c>
      <c r="B8" t="s">
        <v>211</v>
      </c>
      <c r="C8" t="s">
        <v>137</v>
      </c>
      <c r="D8">
        <v>11492.2</v>
      </c>
    </row>
    <row r="9" spans="1:4" x14ac:dyDescent="0.25">
      <c r="A9" t="s">
        <v>212</v>
      </c>
      <c r="B9" t="s">
        <v>213</v>
      </c>
      <c r="C9" t="s">
        <v>137</v>
      </c>
      <c r="D9">
        <v>14185.72</v>
      </c>
    </row>
    <row r="10" spans="1:4" x14ac:dyDescent="0.25">
      <c r="A10" t="s">
        <v>214</v>
      </c>
      <c r="B10" t="s">
        <v>215</v>
      </c>
      <c r="C10" t="s">
        <v>137</v>
      </c>
      <c r="D10">
        <v>2867.66</v>
      </c>
    </row>
    <row r="11" spans="1:4" x14ac:dyDescent="0.25">
      <c r="A11" t="s">
        <v>216</v>
      </c>
      <c r="B11" t="s">
        <v>217</v>
      </c>
      <c r="C11" t="s">
        <v>137</v>
      </c>
      <c r="D11">
        <v>3823.55</v>
      </c>
    </row>
    <row r="12" spans="1:4" x14ac:dyDescent="0.25">
      <c r="A12" t="s">
        <v>218</v>
      </c>
      <c r="B12" t="s">
        <v>219</v>
      </c>
      <c r="C12" t="s">
        <v>137</v>
      </c>
      <c r="D12">
        <v>6517.04</v>
      </c>
    </row>
    <row r="13" spans="1:4" x14ac:dyDescent="0.25">
      <c r="A13" t="s">
        <v>220</v>
      </c>
      <c r="B13" t="s">
        <v>221</v>
      </c>
      <c r="C13" t="s">
        <v>137</v>
      </c>
      <c r="D13">
        <v>1428.53</v>
      </c>
    </row>
    <row r="14" spans="1:4" x14ac:dyDescent="0.25">
      <c r="A14" t="s">
        <v>156</v>
      </c>
      <c r="B14" t="s">
        <v>222</v>
      </c>
      <c r="C14" t="s">
        <v>137</v>
      </c>
      <c r="D14">
        <v>1708.51</v>
      </c>
    </row>
    <row r="15" spans="1:4" x14ac:dyDescent="0.25">
      <c r="A15" t="s">
        <v>223</v>
      </c>
      <c r="B15" t="s">
        <v>224</v>
      </c>
      <c r="C15" t="s">
        <v>137</v>
      </c>
      <c r="D15">
        <v>1609.67</v>
      </c>
    </row>
    <row r="16" spans="1:4" x14ac:dyDescent="0.25">
      <c r="A16" t="s">
        <v>225</v>
      </c>
      <c r="B16" t="s">
        <v>226</v>
      </c>
      <c r="C16" t="s">
        <v>137</v>
      </c>
      <c r="D16">
        <v>1428.53</v>
      </c>
    </row>
    <row r="17" spans="1:4" x14ac:dyDescent="0.25">
      <c r="A17" t="s">
        <v>227</v>
      </c>
      <c r="B17" t="s">
        <v>228</v>
      </c>
      <c r="C17" t="s">
        <v>137</v>
      </c>
      <c r="D17">
        <v>3084.04</v>
      </c>
    </row>
    <row r="18" spans="1:4" x14ac:dyDescent="0.25">
      <c r="A18" t="s">
        <v>229</v>
      </c>
      <c r="B18" t="s">
        <v>230</v>
      </c>
      <c r="C18" t="s">
        <v>137</v>
      </c>
      <c r="D18">
        <v>4112.0600000000004</v>
      </c>
    </row>
    <row r="19" spans="1:4" x14ac:dyDescent="0.25">
      <c r="A19" t="s">
        <v>231</v>
      </c>
      <c r="B19" t="s">
        <v>232</v>
      </c>
      <c r="C19" t="s">
        <v>137</v>
      </c>
      <c r="D19">
        <v>7148.83</v>
      </c>
    </row>
    <row r="20" spans="1:4" x14ac:dyDescent="0.25">
      <c r="A20" t="s">
        <v>233</v>
      </c>
      <c r="B20" t="s">
        <v>234</v>
      </c>
      <c r="C20" t="s">
        <v>137</v>
      </c>
      <c r="D20">
        <v>3122.68</v>
      </c>
    </row>
    <row r="21" spans="1:4" x14ac:dyDescent="0.25">
      <c r="A21" t="s">
        <v>235</v>
      </c>
      <c r="B21" t="s">
        <v>236</v>
      </c>
      <c r="C21" t="s">
        <v>137</v>
      </c>
      <c r="D21">
        <v>3909.36</v>
      </c>
    </row>
    <row r="22" spans="1:4" x14ac:dyDescent="0.25">
      <c r="A22" t="s">
        <v>237</v>
      </c>
      <c r="B22" t="s">
        <v>238</v>
      </c>
      <c r="C22" t="s">
        <v>137</v>
      </c>
      <c r="D22">
        <v>5212.47</v>
      </c>
    </row>
    <row r="23" spans="1:4" x14ac:dyDescent="0.25">
      <c r="A23" t="s">
        <v>239</v>
      </c>
      <c r="B23" t="s">
        <v>240</v>
      </c>
      <c r="C23" t="s">
        <v>137</v>
      </c>
      <c r="D23">
        <v>9737.02</v>
      </c>
    </row>
    <row r="24" spans="1:4" x14ac:dyDescent="0.25">
      <c r="A24" t="s">
        <v>241</v>
      </c>
      <c r="B24" t="s">
        <v>242</v>
      </c>
      <c r="C24" t="s">
        <v>137</v>
      </c>
      <c r="D24">
        <v>15552.43</v>
      </c>
    </row>
    <row r="25" spans="1:4" x14ac:dyDescent="0.25">
      <c r="A25" t="s">
        <v>243</v>
      </c>
      <c r="B25" t="s">
        <v>244</v>
      </c>
      <c r="C25" t="s">
        <v>137</v>
      </c>
      <c r="D25">
        <v>4306.55</v>
      </c>
    </row>
    <row r="26" spans="1:4" x14ac:dyDescent="0.25">
      <c r="A26" t="s">
        <v>245</v>
      </c>
      <c r="B26" t="s">
        <v>246</v>
      </c>
      <c r="C26" t="s">
        <v>137</v>
      </c>
      <c r="D26">
        <v>5742.07</v>
      </c>
    </row>
    <row r="27" spans="1:4" x14ac:dyDescent="0.25">
      <c r="A27" t="s">
        <v>247</v>
      </c>
      <c r="B27" t="s">
        <v>248</v>
      </c>
      <c r="C27" t="s">
        <v>137</v>
      </c>
      <c r="D27">
        <v>9853.56</v>
      </c>
    </row>
    <row r="28" spans="1:4" x14ac:dyDescent="0.25">
      <c r="A28" t="s">
        <v>249</v>
      </c>
      <c r="B28" t="s">
        <v>250</v>
      </c>
      <c r="C28" t="s">
        <v>137</v>
      </c>
      <c r="D28">
        <v>11067</v>
      </c>
    </row>
    <row r="29" spans="1:4" x14ac:dyDescent="0.25">
      <c r="A29" t="s">
        <v>251</v>
      </c>
      <c r="B29" t="s">
        <v>252</v>
      </c>
      <c r="C29" t="s">
        <v>137</v>
      </c>
      <c r="D29">
        <v>12027.17</v>
      </c>
    </row>
    <row r="30" spans="1:4" x14ac:dyDescent="0.25">
      <c r="A30" t="s">
        <v>253</v>
      </c>
      <c r="B30" t="s">
        <v>254</v>
      </c>
      <c r="C30" t="s">
        <v>137</v>
      </c>
      <c r="D30">
        <v>12987.35</v>
      </c>
    </row>
    <row r="31" spans="1:4" x14ac:dyDescent="0.25">
      <c r="A31" t="s">
        <v>255</v>
      </c>
      <c r="B31" t="s">
        <v>256</v>
      </c>
      <c r="C31" t="s">
        <v>137</v>
      </c>
      <c r="D31">
        <v>11067</v>
      </c>
    </row>
    <row r="32" spans="1:4" x14ac:dyDescent="0.25">
      <c r="A32" t="s">
        <v>164</v>
      </c>
      <c r="B32" t="s">
        <v>257</v>
      </c>
      <c r="C32" t="s">
        <v>137</v>
      </c>
      <c r="D32">
        <v>11113.77</v>
      </c>
    </row>
    <row r="33" spans="1:4" x14ac:dyDescent="0.25">
      <c r="A33" t="s">
        <v>258</v>
      </c>
      <c r="B33" t="s">
        <v>259</v>
      </c>
      <c r="C33" t="s">
        <v>137</v>
      </c>
      <c r="D33">
        <v>13306.5</v>
      </c>
    </row>
    <row r="34" spans="1:4" x14ac:dyDescent="0.25">
      <c r="A34" t="s">
        <v>260</v>
      </c>
      <c r="B34" t="s">
        <v>261</v>
      </c>
      <c r="C34" t="s">
        <v>137</v>
      </c>
      <c r="D34">
        <v>20421.759999999998</v>
      </c>
    </row>
    <row r="35" spans="1:4" x14ac:dyDescent="0.25">
      <c r="A35" t="s">
        <v>143</v>
      </c>
      <c r="B35" t="s">
        <v>262</v>
      </c>
      <c r="C35" t="s">
        <v>137</v>
      </c>
      <c r="D35">
        <v>17018.13</v>
      </c>
    </row>
    <row r="36" spans="1:4" x14ac:dyDescent="0.25">
      <c r="A36" t="s">
        <v>263</v>
      </c>
      <c r="B36" t="s">
        <v>264</v>
      </c>
      <c r="C36" t="s">
        <v>137</v>
      </c>
      <c r="D36">
        <v>11067</v>
      </c>
    </row>
    <row r="37" spans="1:4" x14ac:dyDescent="0.25">
      <c r="A37" t="s">
        <v>265</v>
      </c>
      <c r="B37" t="s">
        <v>266</v>
      </c>
      <c r="C37" t="s">
        <v>137</v>
      </c>
      <c r="D37">
        <v>11199.09</v>
      </c>
    </row>
    <row r="38" spans="1:4" x14ac:dyDescent="0.25">
      <c r="A38" t="s">
        <v>267</v>
      </c>
      <c r="B38" t="s">
        <v>268</v>
      </c>
      <c r="C38" t="s">
        <v>137</v>
      </c>
      <c r="D38">
        <v>12672.11</v>
      </c>
    </row>
    <row r="39" spans="1:4" x14ac:dyDescent="0.25">
      <c r="A39" t="s">
        <v>148</v>
      </c>
      <c r="B39" t="s">
        <v>269</v>
      </c>
      <c r="C39" t="s">
        <v>137</v>
      </c>
      <c r="D39">
        <v>11067</v>
      </c>
    </row>
    <row r="40" spans="1:4" x14ac:dyDescent="0.25">
      <c r="A40" t="s">
        <v>151</v>
      </c>
      <c r="B40" t="s">
        <v>270</v>
      </c>
      <c r="C40" t="s">
        <v>137</v>
      </c>
      <c r="D40">
        <v>11469.24</v>
      </c>
    </row>
    <row r="41" spans="1:4" x14ac:dyDescent="0.25">
      <c r="A41" t="s">
        <v>271</v>
      </c>
      <c r="B41" t="s">
        <v>272</v>
      </c>
      <c r="C41" t="s">
        <v>137</v>
      </c>
      <c r="D41">
        <v>14672.91</v>
      </c>
    </row>
    <row r="42" spans="1:4" x14ac:dyDescent="0.25">
      <c r="A42" t="s">
        <v>273</v>
      </c>
      <c r="B42" t="s">
        <v>274</v>
      </c>
      <c r="C42" t="s">
        <v>137</v>
      </c>
      <c r="D42">
        <v>11067</v>
      </c>
    </row>
    <row r="43" spans="1:4" x14ac:dyDescent="0.25">
      <c r="A43" t="s">
        <v>275</v>
      </c>
      <c r="B43" t="s">
        <v>276</v>
      </c>
      <c r="C43" t="s">
        <v>137</v>
      </c>
      <c r="D43">
        <v>11199.11</v>
      </c>
    </row>
    <row r="44" spans="1:4" x14ac:dyDescent="0.25">
      <c r="A44" t="s">
        <v>277</v>
      </c>
      <c r="B44" t="s">
        <v>278</v>
      </c>
      <c r="C44" t="s">
        <v>137</v>
      </c>
      <c r="D44">
        <v>12672.11</v>
      </c>
    </row>
    <row r="45" spans="1:4" x14ac:dyDescent="0.25">
      <c r="A45" t="s">
        <v>279</v>
      </c>
      <c r="B45" t="s">
        <v>280</v>
      </c>
      <c r="C45" t="s">
        <v>137</v>
      </c>
      <c r="D45">
        <v>10004.5</v>
      </c>
    </row>
    <row r="46" spans="1:4" x14ac:dyDescent="0.25">
      <c r="A46" t="s">
        <v>281</v>
      </c>
      <c r="B46" t="s">
        <v>282</v>
      </c>
      <c r="C46" t="s">
        <v>137</v>
      </c>
      <c r="D46">
        <v>10526.36</v>
      </c>
    </row>
    <row r="47" spans="1:4" x14ac:dyDescent="0.25">
      <c r="A47" t="s">
        <v>283</v>
      </c>
      <c r="B47" t="s">
        <v>284</v>
      </c>
      <c r="C47" t="s">
        <v>137</v>
      </c>
      <c r="D47">
        <v>14001.61</v>
      </c>
    </row>
    <row r="48" spans="1:4" x14ac:dyDescent="0.25">
      <c r="A48" t="s">
        <v>285</v>
      </c>
      <c r="B48" t="s">
        <v>286</v>
      </c>
      <c r="C48" t="s">
        <v>137</v>
      </c>
      <c r="D48">
        <v>2682.71</v>
      </c>
    </row>
    <row r="49" spans="1:4" x14ac:dyDescent="0.25">
      <c r="A49" t="s">
        <v>287</v>
      </c>
      <c r="B49" t="s">
        <v>288</v>
      </c>
      <c r="C49" t="s">
        <v>137</v>
      </c>
      <c r="D49">
        <v>3576.94</v>
      </c>
    </row>
    <row r="50" spans="1:4" x14ac:dyDescent="0.25">
      <c r="A50" t="s">
        <v>289</v>
      </c>
      <c r="B50" t="s">
        <v>290</v>
      </c>
      <c r="C50" t="s">
        <v>137</v>
      </c>
      <c r="D50">
        <v>6931.43</v>
      </c>
    </row>
    <row r="51" spans="1:4" x14ac:dyDescent="0.25">
      <c r="A51" t="s">
        <v>291</v>
      </c>
      <c r="B51" t="s">
        <v>292</v>
      </c>
      <c r="C51" t="s">
        <v>137</v>
      </c>
      <c r="D51">
        <v>2146.23</v>
      </c>
    </row>
    <row r="52" spans="1:4" x14ac:dyDescent="0.25">
      <c r="A52" t="s">
        <v>293</v>
      </c>
      <c r="B52" t="s">
        <v>294</v>
      </c>
      <c r="C52" t="s">
        <v>137</v>
      </c>
      <c r="D52">
        <v>11067</v>
      </c>
    </row>
    <row r="53" spans="1:4" x14ac:dyDescent="0.25">
      <c r="A53" t="s">
        <v>295</v>
      </c>
      <c r="B53" t="s">
        <v>296</v>
      </c>
      <c r="C53" t="s">
        <v>137</v>
      </c>
      <c r="D53">
        <v>4696.66</v>
      </c>
    </row>
    <row r="54" spans="1:4" x14ac:dyDescent="0.25">
      <c r="A54" t="s">
        <v>297</v>
      </c>
      <c r="B54" t="s">
        <v>298</v>
      </c>
      <c r="C54" t="s">
        <v>137</v>
      </c>
      <c r="D54">
        <v>6262.21</v>
      </c>
    </row>
    <row r="55" spans="1:4" x14ac:dyDescent="0.25">
      <c r="A55" t="s">
        <v>299</v>
      </c>
      <c r="B55" t="s">
        <v>300</v>
      </c>
      <c r="C55" t="s">
        <v>137</v>
      </c>
      <c r="D55">
        <v>10569.08</v>
      </c>
    </row>
    <row r="56" spans="1:4" x14ac:dyDescent="0.25">
      <c r="A56" t="s">
        <v>301</v>
      </c>
      <c r="B56" t="s">
        <v>302</v>
      </c>
      <c r="C56" t="s">
        <v>137</v>
      </c>
      <c r="D56">
        <v>2096.81</v>
      </c>
    </row>
    <row r="57" spans="1:4" x14ac:dyDescent="0.25">
      <c r="A57" t="s">
        <v>303</v>
      </c>
      <c r="B57" t="s">
        <v>304</v>
      </c>
      <c r="C57" t="s">
        <v>137</v>
      </c>
      <c r="D57">
        <v>1918.44</v>
      </c>
    </row>
    <row r="58" spans="1:4" x14ac:dyDescent="0.25">
      <c r="A58" t="s">
        <v>305</v>
      </c>
      <c r="B58" t="s">
        <v>306</v>
      </c>
      <c r="C58" t="s">
        <v>137</v>
      </c>
      <c r="D58">
        <v>4509.57</v>
      </c>
    </row>
    <row r="59" spans="1:4" x14ac:dyDescent="0.25">
      <c r="A59" t="s">
        <v>307</v>
      </c>
      <c r="B59" t="s">
        <v>308</v>
      </c>
      <c r="C59" t="s">
        <v>137</v>
      </c>
      <c r="D59">
        <v>6012.77</v>
      </c>
    </row>
    <row r="60" spans="1:4" x14ac:dyDescent="0.25">
      <c r="A60" t="s">
        <v>309</v>
      </c>
      <c r="B60" t="s">
        <v>310</v>
      </c>
      <c r="C60" t="s">
        <v>137</v>
      </c>
      <c r="D60">
        <v>9797.51</v>
      </c>
    </row>
    <row r="61" spans="1:4" x14ac:dyDescent="0.25">
      <c r="A61" t="s">
        <v>311</v>
      </c>
      <c r="B61" t="s">
        <v>312</v>
      </c>
      <c r="C61" t="s">
        <v>137</v>
      </c>
      <c r="D61">
        <v>2605.46</v>
      </c>
    </row>
    <row r="62" spans="1:4" x14ac:dyDescent="0.25">
      <c r="A62" t="s">
        <v>313</v>
      </c>
      <c r="B62" t="s">
        <v>314</v>
      </c>
      <c r="C62" t="s">
        <v>137</v>
      </c>
      <c r="D62">
        <v>3473.94</v>
      </c>
    </row>
    <row r="63" spans="1:4" x14ac:dyDescent="0.25">
      <c r="A63" t="s">
        <v>315</v>
      </c>
      <c r="B63" t="s">
        <v>316</v>
      </c>
      <c r="C63" t="s">
        <v>137</v>
      </c>
      <c r="D63">
        <v>5794.12</v>
      </c>
    </row>
    <row r="64" spans="1:4" x14ac:dyDescent="0.25">
      <c r="A64" t="s">
        <v>317</v>
      </c>
      <c r="B64" t="s">
        <v>318</v>
      </c>
      <c r="C64" t="s">
        <v>137</v>
      </c>
      <c r="D64">
        <v>2335.81</v>
      </c>
    </row>
    <row r="65" spans="1:4" x14ac:dyDescent="0.25">
      <c r="A65" t="s">
        <v>319</v>
      </c>
      <c r="B65" t="s">
        <v>320</v>
      </c>
      <c r="C65" t="s">
        <v>137</v>
      </c>
      <c r="D65">
        <v>1843.72</v>
      </c>
    </row>
    <row r="66" spans="1:4" x14ac:dyDescent="0.25">
      <c r="A66" t="s">
        <v>321</v>
      </c>
      <c r="B66" t="s">
        <v>322</v>
      </c>
      <c r="C66" t="s">
        <v>137</v>
      </c>
      <c r="D66">
        <v>2751.31</v>
      </c>
    </row>
    <row r="67" spans="1:4" x14ac:dyDescent="0.25">
      <c r="A67" t="s">
        <v>323</v>
      </c>
      <c r="B67" t="s">
        <v>324</v>
      </c>
      <c r="C67" t="s">
        <v>137</v>
      </c>
      <c r="D67">
        <v>3091.07</v>
      </c>
    </row>
    <row r="68" spans="1:4" x14ac:dyDescent="0.25">
      <c r="A68" t="s">
        <v>325</v>
      </c>
      <c r="B68" t="s">
        <v>326</v>
      </c>
      <c r="C68" t="s">
        <v>137</v>
      </c>
      <c r="D68">
        <v>4293.3999999999996</v>
      </c>
    </row>
    <row r="69" spans="1:4" x14ac:dyDescent="0.25">
      <c r="A69" t="s">
        <v>153</v>
      </c>
      <c r="B69" t="s">
        <v>166</v>
      </c>
      <c r="C69" t="s">
        <v>137</v>
      </c>
      <c r="D69">
        <v>2522.7600000000002</v>
      </c>
    </row>
    <row r="70" spans="1:4" x14ac:dyDescent="0.25">
      <c r="A70" t="s">
        <v>327</v>
      </c>
      <c r="B70" t="s">
        <v>328</v>
      </c>
      <c r="C70" t="s">
        <v>137</v>
      </c>
      <c r="D70">
        <v>3610.93</v>
      </c>
    </row>
    <row r="71" spans="1:4" x14ac:dyDescent="0.25">
      <c r="A71" t="s">
        <v>329</v>
      </c>
      <c r="B71" t="s">
        <v>330</v>
      </c>
      <c r="C71" t="s">
        <v>137</v>
      </c>
      <c r="D71">
        <v>2323.3000000000002</v>
      </c>
    </row>
    <row r="72" spans="1:4" x14ac:dyDescent="0.25">
      <c r="A72" t="s">
        <v>331</v>
      </c>
      <c r="B72" t="s">
        <v>332</v>
      </c>
      <c r="C72" t="s">
        <v>137</v>
      </c>
      <c r="D72">
        <v>2018.26</v>
      </c>
    </row>
    <row r="73" spans="1:4" x14ac:dyDescent="0.25">
      <c r="A73" t="s">
        <v>333</v>
      </c>
      <c r="B73" t="s">
        <v>334</v>
      </c>
      <c r="C73" t="s">
        <v>137</v>
      </c>
      <c r="D73">
        <v>2691.02</v>
      </c>
    </row>
    <row r="74" spans="1:4" x14ac:dyDescent="0.25">
      <c r="A74" t="s">
        <v>335</v>
      </c>
      <c r="B74" t="s">
        <v>336</v>
      </c>
      <c r="C74" t="s">
        <v>137</v>
      </c>
      <c r="D74">
        <v>4219.38</v>
      </c>
    </row>
    <row r="75" spans="1:4" x14ac:dyDescent="0.25">
      <c r="A75" t="s">
        <v>337</v>
      </c>
      <c r="B75" t="s">
        <v>338</v>
      </c>
      <c r="C75" t="s">
        <v>137</v>
      </c>
      <c r="D75">
        <v>3097.97</v>
      </c>
    </row>
    <row r="76" spans="1:4" x14ac:dyDescent="0.25">
      <c r="A76" t="s">
        <v>339</v>
      </c>
      <c r="B76" t="s">
        <v>340</v>
      </c>
      <c r="C76" t="s">
        <v>137</v>
      </c>
      <c r="D76">
        <v>4130.62</v>
      </c>
    </row>
    <row r="77" spans="1:4" x14ac:dyDescent="0.25">
      <c r="A77" t="s">
        <v>341</v>
      </c>
      <c r="B77" t="s">
        <v>342</v>
      </c>
      <c r="C77" t="s">
        <v>137</v>
      </c>
      <c r="D77">
        <v>7233.66</v>
      </c>
    </row>
    <row r="78" spans="1:4" x14ac:dyDescent="0.25">
      <c r="A78" t="s">
        <v>343</v>
      </c>
      <c r="B78" t="s">
        <v>344</v>
      </c>
      <c r="C78" t="s">
        <v>137</v>
      </c>
      <c r="D78">
        <v>11067</v>
      </c>
    </row>
    <row r="79" spans="1:4" x14ac:dyDescent="0.25">
      <c r="A79" t="s">
        <v>345</v>
      </c>
      <c r="B79" t="s">
        <v>346</v>
      </c>
      <c r="C79" t="s">
        <v>137</v>
      </c>
      <c r="D79">
        <v>11198.11</v>
      </c>
    </row>
    <row r="80" spans="1:4" x14ac:dyDescent="0.25">
      <c r="A80" t="s">
        <v>347</v>
      </c>
      <c r="B80" t="s">
        <v>348</v>
      </c>
      <c r="C80" t="s">
        <v>137</v>
      </c>
      <c r="D80">
        <v>12047.23</v>
      </c>
    </row>
    <row r="81" spans="1:4" x14ac:dyDescent="0.25">
      <c r="A81" t="s">
        <v>349</v>
      </c>
      <c r="B81" t="s">
        <v>350</v>
      </c>
      <c r="C81" t="s">
        <v>137</v>
      </c>
      <c r="D81">
        <v>3351.22</v>
      </c>
    </row>
    <row r="82" spans="1:4" x14ac:dyDescent="0.25">
      <c r="A82" t="s">
        <v>351</v>
      </c>
      <c r="B82" t="s">
        <v>352</v>
      </c>
      <c r="C82" t="s">
        <v>137</v>
      </c>
      <c r="D82">
        <v>4468.29</v>
      </c>
    </row>
    <row r="83" spans="1:4" x14ac:dyDescent="0.25">
      <c r="A83" t="s">
        <v>353</v>
      </c>
      <c r="B83" t="s">
        <v>354</v>
      </c>
      <c r="C83" t="s">
        <v>137</v>
      </c>
      <c r="D83">
        <v>8514.33</v>
      </c>
    </row>
    <row r="84" spans="1:4" x14ac:dyDescent="0.25">
      <c r="A84" t="s">
        <v>355</v>
      </c>
      <c r="B84" t="s">
        <v>356</v>
      </c>
      <c r="C84" t="s">
        <v>137</v>
      </c>
      <c r="D84">
        <v>3165.46</v>
      </c>
    </row>
    <row r="85" spans="1:4" x14ac:dyDescent="0.25">
      <c r="A85" t="s">
        <v>357</v>
      </c>
      <c r="B85" t="s">
        <v>358</v>
      </c>
      <c r="C85" t="s">
        <v>137</v>
      </c>
      <c r="D85">
        <v>4220.6099999999997</v>
      </c>
    </row>
    <row r="86" spans="1:4" x14ac:dyDescent="0.25">
      <c r="A86" t="s">
        <v>359</v>
      </c>
      <c r="B86" t="s">
        <v>360</v>
      </c>
      <c r="C86" t="s">
        <v>137</v>
      </c>
      <c r="D86">
        <v>6078.95</v>
      </c>
    </row>
    <row r="87" spans="1:4" x14ac:dyDescent="0.25">
      <c r="A87" t="s">
        <v>361</v>
      </c>
      <c r="B87" t="s">
        <v>362</v>
      </c>
      <c r="C87" t="s">
        <v>137</v>
      </c>
      <c r="D87">
        <v>3085.16</v>
      </c>
    </row>
    <row r="88" spans="1:4" x14ac:dyDescent="0.25">
      <c r="A88" t="s">
        <v>363</v>
      </c>
      <c r="B88" t="s">
        <v>364</v>
      </c>
      <c r="C88" t="s">
        <v>137</v>
      </c>
      <c r="D88">
        <v>4113.55</v>
      </c>
    </row>
    <row r="89" spans="1:4" x14ac:dyDescent="0.25">
      <c r="A89" t="s">
        <v>365</v>
      </c>
      <c r="B89" t="s">
        <v>366</v>
      </c>
      <c r="C89" t="s">
        <v>137</v>
      </c>
      <c r="D89">
        <v>5832.14</v>
      </c>
    </row>
    <row r="90" spans="1:4" x14ac:dyDescent="0.25">
      <c r="A90" t="s">
        <v>367</v>
      </c>
      <c r="B90" t="s">
        <v>368</v>
      </c>
      <c r="C90" t="s">
        <v>137</v>
      </c>
      <c r="D90">
        <v>3325.64</v>
      </c>
    </row>
    <row r="91" spans="1:4" x14ac:dyDescent="0.25">
      <c r="A91" t="s">
        <v>369</v>
      </c>
      <c r="B91" t="s">
        <v>370</v>
      </c>
      <c r="C91" t="s">
        <v>137</v>
      </c>
      <c r="D91">
        <v>4434.18</v>
      </c>
    </row>
    <row r="92" spans="1:4" x14ac:dyDescent="0.25">
      <c r="A92" t="s">
        <v>371</v>
      </c>
      <c r="B92" t="s">
        <v>372</v>
      </c>
      <c r="C92" t="s">
        <v>137</v>
      </c>
      <c r="D92">
        <v>7403.84</v>
      </c>
    </row>
    <row r="93" spans="1:4" x14ac:dyDescent="0.25">
      <c r="A93" t="s">
        <v>373</v>
      </c>
      <c r="B93" t="s">
        <v>374</v>
      </c>
      <c r="C93" t="s">
        <v>137</v>
      </c>
      <c r="D93">
        <v>3141.84</v>
      </c>
    </row>
    <row r="94" spans="1:4" x14ac:dyDescent="0.25">
      <c r="A94" t="s">
        <v>375</v>
      </c>
      <c r="B94" t="s">
        <v>376</v>
      </c>
      <c r="C94" t="s">
        <v>137</v>
      </c>
      <c r="D94">
        <v>4189.13</v>
      </c>
    </row>
    <row r="95" spans="1:4" x14ac:dyDescent="0.25">
      <c r="A95" t="s">
        <v>377</v>
      </c>
      <c r="B95" t="s">
        <v>378</v>
      </c>
      <c r="C95" t="s">
        <v>137</v>
      </c>
      <c r="D95">
        <v>6069.84</v>
      </c>
    </row>
    <row r="96" spans="1:4" x14ac:dyDescent="0.25">
      <c r="A96" t="s">
        <v>379</v>
      </c>
      <c r="B96" t="s">
        <v>380</v>
      </c>
      <c r="C96" t="s">
        <v>137</v>
      </c>
      <c r="D96">
        <v>3782.76</v>
      </c>
    </row>
    <row r="97" spans="1:4" x14ac:dyDescent="0.25">
      <c r="A97" t="s">
        <v>381</v>
      </c>
      <c r="B97" t="s">
        <v>382</v>
      </c>
      <c r="C97" t="s">
        <v>137</v>
      </c>
      <c r="D97">
        <v>5043.67</v>
      </c>
    </row>
    <row r="98" spans="1:4" x14ac:dyDescent="0.25">
      <c r="A98" t="s">
        <v>383</v>
      </c>
      <c r="B98" t="s">
        <v>384</v>
      </c>
      <c r="C98" t="s">
        <v>137</v>
      </c>
      <c r="D98">
        <v>7915.13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  <pageSetUpPr fitToPage="1"/>
  </sheetPr>
  <dimension ref="A1:H27"/>
  <sheetViews>
    <sheetView showGridLines="0" view="pageBreakPreview" zoomScale="130" zoomScaleSheetLayoutView="130" workbookViewId="0">
      <selection activeCell="A3" sqref="A3"/>
    </sheetView>
  </sheetViews>
  <sheetFormatPr defaultColWidth="9.109375" defaultRowHeight="15.6" x14ac:dyDescent="0.25"/>
  <cols>
    <col min="1" max="1" width="32.33203125" style="67" customWidth="1"/>
    <col min="2" max="2" width="58.5546875" style="67" bestFit="1" customWidth="1"/>
    <col min="3" max="3" width="10.44140625" style="68" bestFit="1" customWidth="1"/>
    <col min="4" max="4" width="8.6640625" style="69" bestFit="1" customWidth="1"/>
    <col min="5" max="5" width="12.33203125" style="67" customWidth="1"/>
    <col min="6" max="6" width="9.109375" style="67"/>
    <col min="7" max="7" width="13.5546875" style="67" customWidth="1"/>
    <col min="8" max="16384" width="9.109375" style="67"/>
  </cols>
  <sheetData>
    <row r="1" spans="1:7" ht="20.100000000000001" customHeight="1" x14ac:dyDescent="0.25">
      <c r="A1" s="382" t="str">
        <f>Capa!A19</f>
        <v>ORÇAMENTO PARA ELABORAÇÃO DE PROJETOS DE SISTEMA DE TRATAMENTO DE ESGOTO SANITÁRIO DE PEQUENO PORTE</v>
      </c>
      <c r="B1" s="382"/>
      <c r="C1" s="382"/>
      <c r="D1" s="382"/>
      <c r="E1" s="382"/>
      <c r="F1" s="382"/>
      <c r="G1" s="382"/>
    </row>
    <row r="2" spans="1:7" ht="20.100000000000001" customHeight="1" x14ac:dyDescent="0.25">
      <c r="A2" s="382"/>
      <c r="B2" s="382"/>
      <c r="C2" s="382"/>
      <c r="D2" s="382"/>
      <c r="E2" s="382"/>
      <c r="F2" s="382"/>
      <c r="G2" s="382"/>
    </row>
    <row r="3" spans="1:7" ht="20.100000000000001" customHeight="1" x14ac:dyDescent="0.3">
      <c r="A3" s="52"/>
      <c r="B3" s="52"/>
      <c r="C3" s="61"/>
      <c r="D3" s="61"/>
      <c r="E3" s="61"/>
    </row>
    <row r="4" spans="1:7" ht="20.100000000000001" customHeight="1" x14ac:dyDescent="0.3">
      <c r="A4" s="63" t="s">
        <v>385</v>
      </c>
      <c r="B4" s="63"/>
      <c r="C4" s="53"/>
      <c r="D4" s="64"/>
      <c r="E4" s="64"/>
      <c r="F4" s="65" t="s">
        <v>124</v>
      </c>
      <c r="G4" s="59" t="str">
        <f>Capa!$C$51</f>
        <v>Preencher a data</v>
      </c>
    </row>
    <row r="5" spans="1:7" ht="20.100000000000001" customHeight="1" x14ac:dyDescent="0.3">
      <c r="A5" s="63" t="s">
        <v>125</v>
      </c>
      <c r="B5" s="66" t="str">
        <f>Capa!$B$25</f>
        <v>CBH-DOCE</v>
      </c>
      <c r="C5" s="53"/>
      <c r="D5" s="64"/>
      <c r="E5" s="64"/>
    </row>
    <row r="6" spans="1:7" ht="20.100000000000001" customHeight="1" x14ac:dyDescent="0.3">
      <c r="A6" s="63" t="s">
        <v>126</v>
      </c>
      <c r="B6" s="66" t="str">
        <f>Capa!$B$30</f>
        <v>Baixo Guandu/Espírito Santo</v>
      </c>
      <c r="C6" s="53"/>
      <c r="D6" s="64"/>
    </row>
    <row r="7" spans="1:7" ht="15" customHeight="1" x14ac:dyDescent="0.3">
      <c r="A7" s="63"/>
      <c r="B7" s="63"/>
      <c r="C7" s="53"/>
      <c r="D7" s="64"/>
      <c r="E7" s="64"/>
    </row>
    <row r="8" spans="1:7" ht="15" customHeight="1" x14ac:dyDescent="0.25">
      <c r="A8" s="383" t="s">
        <v>386</v>
      </c>
      <c r="B8" s="383"/>
      <c r="C8" s="383"/>
      <c r="D8" s="383"/>
      <c r="E8" s="383"/>
      <c r="F8" s="383"/>
      <c r="G8" s="383"/>
    </row>
    <row r="9" spans="1:7" ht="15" customHeight="1" x14ac:dyDescent="0.25">
      <c r="A9" s="383"/>
      <c r="B9" s="383"/>
      <c r="C9" s="383"/>
      <c r="D9" s="383"/>
      <c r="E9" s="383"/>
      <c r="F9" s="383"/>
      <c r="G9" s="383"/>
    </row>
    <row r="10" spans="1:7" ht="15" customHeight="1" x14ac:dyDescent="0.3">
      <c r="A10" s="63"/>
      <c r="B10" s="63"/>
      <c r="C10" s="53"/>
      <c r="D10" s="64"/>
      <c r="E10" s="64"/>
    </row>
    <row r="11" spans="1:7" ht="20.100000000000001" customHeight="1" x14ac:dyDescent="0.25">
      <c r="A11" s="381" t="s">
        <v>387</v>
      </c>
      <c r="B11" s="381"/>
      <c r="C11" s="381"/>
      <c r="D11" s="88"/>
      <c r="E11" s="89"/>
      <c r="F11" s="89"/>
      <c r="G11" s="89"/>
    </row>
    <row r="12" spans="1:7" ht="20.100000000000001" customHeight="1" x14ac:dyDescent="0.3">
      <c r="A12" s="148" t="s">
        <v>388</v>
      </c>
      <c r="B12" s="148"/>
      <c r="C12" s="148"/>
      <c r="D12" s="149"/>
      <c r="E12" s="150"/>
      <c r="F12" s="151"/>
      <c r="G12" s="152">
        <v>0.81789999999999996</v>
      </c>
    </row>
    <row r="13" spans="1:7" ht="20.100000000000001" customHeight="1" x14ac:dyDescent="0.3">
      <c r="A13" s="148" t="s">
        <v>389</v>
      </c>
      <c r="B13" s="148"/>
      <c r="C13" s="148"/>
      <c r="D13" s="149"/>
      <c r="E13" s="150"/>
      <c r="F13" s="151"/>
      <c r="G13" s="152">
        <v>0.2</v>
      </c>
    </row>
    <row r="14" spans="1:7" ht="20.100000000000001" customHeight="1" x14ac:dyDescent="0.3">
      <c r="A14" s="153" t="s">
        <v>390</v>
      </c>
      <c r="B14" s="153"/>
      <c r="C14" s="153"/>
      <c r="D14" s="149"/>
      <c r="E14" s="153"/>
      <c r="F14" s="151"/>
      <c r="G14" s="152">
        <v>0.1729</v>
      </c>
    </row>
    <row r="15" spans="1:7" ht="20.100000000000001" customHeight="1" x14ac:dyDescent="0.3">
      <c r="A15" s="153" t="s">
        <v>391</v>
      </c>
      <c r="B15" s="153"/>
      <c r="C15" s="153"/>
      <c r="D15" s="149"/>
      <c r="E15" s="153"/>
      <c r="F15" s="151"/>
      <c r="G15" s="152">
        <v>8.7599999999999997E-2</v>
      </c>
    </row>
    <row r="16" spans="1:7" ht="20.100000000000001" customHeight="1" x14ac:dyDescent="0.3">
      <c r="A16" s="153" t="s">
        <v>392</v>
      </c>
      <c r="B16" s="153"/>
      <c r="C16" s="153"/>
      <c r="D16" s="149"/>
      <c r="E16" s="153"/>
      <c r="F16" s="151"/>
      <c r="G16" s="152">
        <f>(1/(1-(E18+E19+E20))-1)</f>
        <v>0.16618075801749277</v>
      </c>
    </row>
    <row r="17" spans="1:8" ht="20.100000000000001" customHeight="1" x14ac:dyDescent="0.3">
      <c r="A17" s="154" t="s">
        <v>393</v>
      </c>
      <c r="B17" s="154"/>
      <c r="C17" s="154"/>
      <c r="D17" s="149"/>
      <c r="E17" s="148"/>
      <c r="F17" s="151"/>
      <c r="G17" s="152"/>
    </row>
    <row r="18" spans="1:8" ht="20.100000000000001" customHeight="1" x14ac:dyDescent="0.3">
      <c r="A18" s="148" t="s">
        <v>394</v>
      </c>
      <c r="B18" s="148"/>
      <c r="C18" s="153"/>
      <c r="D18" s="149"/>
      <c r="E18" s="155">
        <v>1.6500000000000001E-2</v>
      </c>
      <c r="F18" s="151"/>
      <c r="G18" s="156"/>
    </row>
    <row r="19" spans="1:8" ht="20.100000000000001" customHeight="1" x14ac:dyDescent="0.3">
      <c r="A19" s="148" t="s">
        <v>395</v>
      </c>
      <c r="B19" s="148"/>
      <c r="C19" s="153"/>
      <c r="D19" s="149"/>
      <c r="E19" s="155">
        <v>7.5999999999999998E-2</v>
      </c>
      <c r="F19" s="151"/>
      <c r="G19" s="156"/>
    </row>
    <row r="20" spans="1:8" ht="20.100000000000001" customHeight="1" x14ac:dyDescent="0.3">
      <c r="A20" s="148" t="s">
        <v>396</v>
      </c>
      <c r="B20" s="148"/>
      <c r="C20" s="153"/>
      <c r="D20" s="149"/>
      <c r="E20" s="251">
        <v>0.05</v>
      </c>
      <c r="F20" s="151"/>
      <c r="G20" s="156"/>
    </row>
    <row r="21" spans="1:8" ht="3" customHeight="1" x14ac:dyDescent="0.3">
      <c r="A21" s="90"/>
      <c r="B21" s="91"/>
      <c r="C21" s="92"/>
      <c r="D21" s="93"/>
      <c r="E21" s="94"/>
      <c r="F21" s="95"/>
      <c r="G21" s="96"/>
    </row>
    <row r="22" spans="1:8" ht="20.100000000000001" customHeight="1" x14ac:dyDescent="0.3">
      <c r="A22" s="97" t="s">
        <v>397</v>
      </c>
      <c r="B22" s="98" t="s">
        <v>398</v>
      </c>
      <c r="C22" s="99" t="s">
        <v>399</v>
      </c>
      <c r="D22" s="100"/>
      <c r="E22" s="101"/>
      <c r="F22" s="102"/>
      <c r="G22" s="103">
        <f>TRUNC((1+G12+G14)*(1+G15)*(1+G16),2)</f>
        <v>2.52</v>
      </c>
    </row>
    <row r="23" spans="1:8" ht="20.100000000000001" customHeight="1" x14ac:dyDescent="0.3">
      <c r="A23" s="97" t="s">
        <v>400</v>
      </c>
      <c r="B23" s="98" t="s">
        <v>401</v>
      </c>
      <c r="C23" s="99" t="s">
        <v>402</v>
      </c>
      <c r="D23" s="100"/>
      <c r="E23" s="101"/>
      <c r="F23" s="102"/>
      <c r="G23" s="103">
        <f>(1+G13+G14)*(1+G15)*(1+G16)</f>
        <v>1.7413015043731779</v>
      </c>
    </row>
    <row r="24" spans="1:8" ht="20.100000000000001" customHeight="1" x14ac:dyDescent="0.3">
      <c r="A24" s="97" t="s">
        <v>403</v>
      </c>
      <c r="B24" s="98" t="s">
        <v>404</v>
      </c>
      <c r="C24" s="99" t="s">
        <v>405</v>
      </c>
      <c r="D24" s="100"/>
      <c r="E24" s="101"/>
      <c r="F24" s="102"/>
      <c r="G24" s="103">
        <f>(1+G14)*(1+G15)*(1+G16)</f>
        <v>1.487633865889213</v>
      </c>
    </row>
    <row r="25" spans="1:8" ht="20.100000000000001" customHeight="1" x14ac:dyDescent="0.3">
      <c r="A25" s="97" t="s">
        <v>406</v>
      </c>
      <c r="B25" s="98" t="s">
        <v>136</v>
      </c>
      <c r="C25" s="99" t="s">
        <v>407</v>
      </c>
      <c r="D25" s="100"/>
      <c r="E25" s="101"/>
      <c r="F25" s="102"/>
      <c r="G25" s="103">
        <f>(1+G15)*(1+G16)</f>
        <v>1.2683381924198249</v>
      </c>
    </row>
    <row r="26" spans="1:8" ht="51" customHeight="1" x14ac:dyDescent="0.25">
      <c r="A26" s="384" t="s">
        <v>408</v>
      </c>
      <c r="B26" s="385"/>
      <c r="C26" s="385"/>
      <c r="D26" s="385"/>
      <c r="E26" s="385"/>
      <c r="F26" s="385"/>
      <c r="G26" s="385"/>
    </row>
    <row r="27" spans="1:8" x14ac:dyDescent="0.25">
      <c r="H27" s="236"/>
    </row>
  </sheetData>
  <mergeCells count="4">
    <mergeCell ref="A11:C11"/>
    <mergeCell ref="A1:G2"/>
    <mergeCell ref="A8:G9"/>
    <mergeCell ref="A26:G2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  <pageSetUpPr fitToPage="1"/>
  </sheetPr>
  <dimension ref="A1:M62"/>
  <sheetViews>
    <sheetView showGridLines="0" view="pageBreakPreview" zoomScaleNormal="100" zoomScaleSheetLayoutView="100" workbookViewId="0">
      <selection activeCell="K2" sqref="K2"/>
    </sheetView>
  </sheetViews>
  <sheetFormatPr defaultColWidth="9.109375" defaultRowHeight="15.6" x14ac:dyDescent="0.3"/>
  <cols>
    <col min="1" max="1" width="5" style="64" customWidth="1"/>
    <col min="2" max="2" width="11.33203125" style="64" customWidth="1"/>
    <col min="3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e">
        <f>#REF!</f>
        <v>#REF!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411</v>
      </c>
      <c r="C2" s="66" t="s">
        <v>189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231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9.5868597987140056</v>
      </c>
      <c r="I10" s="160">
        <f>H10*F10</f>
        <v>0</v>
      </c>
      <c r="J10" s="160">
        <f>I10*K!$G$23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23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6.3912398658093377</v>
      </c>
      <c r="I11" s="160">
        <f t="shared" ref="I11:I14" si="0">H11*F11</f>
        <v>0</v>
      </c>
      <c r="J11" s="160">
        <f>I11*K!$G$23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23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I12*K!$G$23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23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 t="shared" si="0"/>
        <v>0</v>
      </c>
      <c r="J13" s="160">
        <f>I13*K!$G$23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23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15.978099664523343</v>
      </c>
      <c r="I14" s="160">
        <f t="shared" si="0"/>
        <v>0</v>
      </c>
      <c r="J14" s="160">
        <f>I14*K!$G$23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231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231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231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231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231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231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SUM(J35:J37)</f>
        <v>0</v>
      </c>
      <c r="K33" s="225" t="e">
        <f>SUM(K35:K37)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290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24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169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169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 t="shared" ref="K45" si="7">J45/$J$53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1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 t="shared" ref="I49:I51" si="8">H49*F49</f>
        <v>0</v>
      </c>
      <c r="J49" s="160">
        <f>(I49*K!$G$25)</f>
        <v>0</v>
      </c>
      <c r="K49" s="172" t="e">
        <f t="shared" ref="K49:K51" si="9">J49/$J$53</f>
        <v>#DIV/0!</v>
      </c>
    </row>
    <row r="50" spans="1:11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si="8"/>
        <v>0</v>
      </c>
      <c r="J50" s="160">
        <f>(I50*K!$G$25)</f>
        <v>0</v>
      </c>
      <c r="K50" s="172" t="e">
        <f t="shared" si="9"/>
        <v>#DIV/0!</v>
      </c>
    </row>
    <row r="51" spans="1:11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8"/>
        <v>0</v>
      </c>
      <c r="J51" s="160">
        <f>(I51*K!$G$25)</f>
        <v>0</v>
      </c>
      <c r="K51" s="172" t="e">
        <f t="shared" si="9"/>
        <v>#DIV/0!</v>
      </c>
    </row>
    <row r="52" spans="1:11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1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1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1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1" ht="13.2" customHeight="1" x14ac:dyDescent="0.3">
      <c r="A56" s="108" t="s">
        <v>426</v>
      </c>
      <c r="B56" s="386" t="s">
        <v>427</v>
      </c>
      <c r="C56" s="386"/>
      <c r="D56" s="386"/>
      <c r="E56" s="386"/>
      <c r="F56" s="386"/>
      <c r="G56" s="386"/>
      <c r="H56" s="386"/>
      <c r="I56" s="386"/>
      <c r="J56" s="386"/>
      <c r="K56" s="386"/>
    </row>
    <row r="57" spans="1:11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1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1" ht="28.95" customHeight="1" x14ac:dyDescent="0.3">
      <c r="A59" s="108" t="s">
        <v>432</v>
      </c>
      <c r="B59" s="386" t="s">
        <v>433</v>
      </c>
      <c r="C59" s="386"/>
      <c r="D59" s="386"/>
      <c r="E59" s="386"/>
      <c r="F59" s="386"/>
      <c r="G59" s="386"/>
      <c r="H59" s="386"/>
      <c r="I59" s="386"/>
      <c r="J59" s="386"/>
      <c r="K59" s="386"/>
    </row>
    <row r="60" spans="1:11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1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1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</sheetData>
  <mergeCells count="13">
    <mergeCell ref="F60:I60"/>
    <mergeCell ref="F61:I61"/>
    <mergeCell ref="F62:I62"/>
    <mergeCell ref="A60:E60"/>
    <mergeCell ref="A61:E61"/>
    <mergeCell ref="A62:E62"/>
    <mergeCell ref="B59:K59"/>
    <mergeCell ref="B58:K58"/>
    <mergeCell ref="D1:K1"/>
    <mergeCell ref="F6:G6"/>
    <mergeCell ref="A53:E53"/>
    <mergeCell ref="B56:K56"/>
    <mergeCell ref="B57:K57"/>
  </mergeCells>
  <phoneticPr fontId="60" type="noConversion"/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-0.249977111117893"/>
    <pageSetUpPr fitToPage="1"/>
  </sheetPr>
  <dimension ref="A1:M62"/>
  <sheetViews>
    <sheetView showGridLines="0" view="pageBreakPreview" zoomScaleNormal="100" zoomScaleSheetLayoutView="100" workbookViewId="0">
      <selection activeCell="K2" sqref="K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e">
        <f>'P3'!D1</f>
        <v>#REF!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434</v>
      </c>
      <c r="C2" s="66" t="s">
        <v>190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9.5868597987140056</v>
      </c>
      <c r="I11" s="160">
        <f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>H12*F12</f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>H13*F13</f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31.956199329046687</v>
      </c>
      <c r="I14" s="160">
        <f>H14*F14</f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0">H19*F19</f>
        <v>0</v>
      </c>
      <c r="J19" s="160">
        <f>(I19*K!$G$23)</f>
        <v>0</v>
      </c>
      <c r="K19" s="171" t="e">
        <f t="shared" ref="K19:K24" si="1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0"/>
        <v>0</v>
      </c>
      <c r="J20" s="160">
        <f>(I20*K!$G$23)</f>
        <v>0</v>
      </c>
      <c r="K20" s="171" t="e">
        <f t="shared" si="1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0"/>
        <v>0</v>
      </c>
      <c r="J21" s="160">
        <f>(I21*K!$G$23)</f>
        <v>0</v>
      </c>
      <c r="K21" s="171" t="e">
        <f t="shared" si="1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0"/>
        <v>0</v>
      </c>
      <c r="J22" s="160">
        <f>(I22*K!$G$23)</f>
        <v>0</v>
      </c>
      <c r="K22" s="171" t="e">
        <f t="shared" si="1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0"/>
        <v>0</v>
      </c>
      <c r="J23" s="160">
        <f>(I23*K!$G$23)</f>
        <v>0</v>
      </c>
      <c r="K23" s="171" t="e">
        <f t="shared" si="1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0"/>
        <v>0</v>
      </c>
      <c r="J24" s="160">
        <f>(I24*K!$G$23)</f>
        <v>0</v>
      </c>
      <c r="K24" s="171" t="e">
        <f t="shared" si="1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>H30*F30</f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>H31*F31</f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8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>H35*F35</f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>H36*F36</f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8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>H37*F37</f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356">
        <v>0</v>
      </c>
      <c r="G40" s="194" t="s">
        <v>137</v>
      </c>
      <c r="H40" s="194">
        <v>4.1328640000000007E-2</v>
      </c>
      <c r="I40" s="160">
        <f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356">
        <v>0</v>
      </c>
      <c r="G41" s="194" t="s">
        <v>137</v>
      </c>
      <c r="H41" s="194">
        <v>4.1328640000000007E-2</v>
      </c>
      <c r="I41" s="160">
        <f>H41*F41</f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24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169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169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>H45*F45</f>
        <v>0</v>
      </c>
      <c r="J45" s="160">
        <f>(I45*K!$G$24)</f>
        <v>0</v>
      </c>
      <c r="K45" s="172" t="e">
        <f>J45/$J$51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1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356">
        <v>0</v>
      </c>
      <c r="G49" s="194" t="s">
        <v>134</v>
      </c>
      <c r="H49" s="194">
        <v>0.5</v>
      </c>
      <c r="I49" s="160">
        <f>H49*F49</f>
        <v>0</v>
      </c>
      <c r="J49" s="160">
        <f>(I49*K!$G$25)</f>
        <v>0</v>
      </c>
      <c r="K49" s="172" t="e">
        <f>J49/$J$53</f>
        <v>#DIV/0!</v>
      </c>
    </row>
    <row r="50" spans="1:11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356">
        <v>0</v>
      </c>
      <c r="G50" s="194" t="s">
        <v>169</v>
      </c>
      <c r="H50" s="194">
        <v>2</v>
      </c>
      <c r="I50" s="160">
        <f>H50*F50</f>
        <v>0</v>
      </c>
      <c r="J50" s="160">
        <f>(I50*K!$G$25)</f>
        <v>0</v>
      </c>
      <c r="K50" s="172" t="e">
        <f>J50/$J$53</f>
        <v>#DIV/0!</v>
      </c>
    </row>
    <row r="51" spans="1:11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356">
        <v>0</v>
      </c>
      <c r="G51" s="194" t="s">
        <v>169</v>
      </c>
      <c r="H51" s="194">
        <v>2</v>
      </c>
      <c r="I51" s="160">
        <f>H51*F51</f>
        <v>0</v>
      </c>
      <c r="J51" s="160">
        <f>(I51*K!$G$25)</f>
        <v>0</v>
      </c>
      <c r="K51" s="172" t="e">
        <f>J51/$J$53</f>
        <v>#DIV/0!</v>
      </c>
    </row>
    <row r="52" spans="1:11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1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1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1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1" ht="13.2" customHeight="1" x14ac:dyDescent="0.3">
      <c r="A56" s="108" t="s">
        <v>426</v>
      </c>
      <c r="B56" s="386" t="s">
        <v>427</v>
      </c>
      <c r="C56" s="386"/>
      <c r="D56" s="386"/>
      <c r="E56" s="386"/>
      <c r="F56" s="386"/>
      <c r="G56" s="386"/>
      <c r="H56" s="386"/>
      <c r="I56" s="386"/>
      <c r="J56" s="386"/>
      <c r="K56" s="386"/>
    </row>
    <row r="57" spans="1:11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1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1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1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1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1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D35" sqref="D35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6.3320312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e">
        <f>'P1'!D1</f>
        <v>#REF!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435</v>
      </c>
      <c r="C2" s="66" t="s">
        <v>191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9.5868597987140056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>H19*F19</f>
        <v>0</v>
      </c>
      <c r="J19" s="160">
        <f>(I19*K!$G$23)</f>
        <v>0</v>
      </c>
      <c r="K19" s="171" t="e">
        <f t="shared" ref="K19:K24" si="1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ref="I20:I24" si="2">H20*F20</f>
        <v>0</v>
      </c>
      <c r="J20" s="160">
        <f>(I20*K!$G$23)</f>
        <v>0</v>
      </c>
      <c r="K20" s="171" t="e">
        <f t="shared" si="1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2"/>
        <v>0</v>
      </c>
      <c r="J21" s="160">
        <f>(I21*K!$G$23)</f>
        <v>0</v>
      </c>
      <c r="K21" s="171" t="e">
        <f t="shared" si="1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2"/>
        <v>0</v>
      </c>
      <c r="J22" s="160">
        <f>(I22*K!$G$23)</f>
        <v>0</v>
      </c>
      <c r="K22" s="171" t="e">
        <f t="shared" si="1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2"/>
        <v>0</v>
      </c>
      <c r="J23" s="160">
        <f>(I23*K!$G$23)</f>
        <v>0</v>
      </c>
      <c r="K23" s="171" t="e">
        <f t="shared" si="1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2"/>
        <v>0</v>
      </c>
      <c r="J24" s="160">
        <f>(I24*K!$G$23)</f>
        <v>0</v>
      </c>
      <c r="K24" s="171" t="e">
        <f t="shared" si="1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356">
        <v>0</v>
      </c>
      <c r="G29" s="194" t="s">
        <v>128</v>
      </c>
      <c r="H29" s="194">
        <v>516</v>
      </c>
      <c r="I29" s="160">
        <f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356">
        <v>0</v>
      </c>
      <c r="G30" s="194" t="s">
        <v>137</v>
      </c>
      <c r="H30" s="351">
        <v>2.532291666666666E-2</v>
      </c>
      <c r="I30" s="160">
        <f t="shared" ref="I30:I31" si="3">H30*F30</f>
        <v>0</v>
      </c>
      <c r="J30" s="160">
        <f>(I30*K!$G$24)</f>
        <v>0</v>
      </c>
      <c r="K30" s="172" t="e">
        <f>J30/$J$53</f>
        <v>#DIV/0!</v>
      </c>
      <c r="M30" s="77">
        <f>J30+'P2'!J40</f>
        <v>0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356">
        <v>0</v>
      </c>
      <c r="G31" s="194" t="s">
        <v>137</v>
      </c>
      <c r="H31" s="351">
        <v>1.266145833333333E-2</v>
      </c>
      <c r="I31" s="160">
        <f t="shared" si="3"/>
        <v>0</v>
      </c>
      <c r="J31" s="160">
        <f>(I31*K!$G$24)</f>
        <v>0</v>
      </c>
      <c r="K31" s="172" t="e">
        <f>J31/$J$53</f>
        <v>#DIV/0!</v>
      </c>
      <c r="M31" s="77">
        <f>J31+'P2'!J41</f>
        <v>0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  <c r="M32" s="77"/>
    </row>
    <row r="33" spans="1:13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  <c r="M33" s="77"/>
    </row>
    <row r="34" spans="1:13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>H34*F34</f>
        <v>0</v>
      </c>
      <c r="J34" s="160">
        <f>(I34*K!$G$24)</f>
        <v>0</v>
      </c>
      <c r="K34" s="172" t="e">
        <f>J34/$J$53</f>
        <v>#DIV/0!</v>
      </c>
    </row>
    <row r="35" spans="1:13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ref="I35:I37" si="4">H35*F35</f>
        <v>0</v>
      </c>
      <c r="J35" s="160">
        <f>(I35*K!$G$24)</f>
        <v>0</v>
      </c>
      <c r="K35" s="171" t="e">
        <f>J35/$J$53</f>
        <v>#DIV/0!</v>
      </c>
    </row>
    <row r="36" spans="1:13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3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3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3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3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>H40*F40</f>
        <v>0</v>
      </c>
      <c r="J40" s="160">
        <f>(I40*K!$G$24)</f>
        <v>0</v>
      </c>
      <c r="K40" s="172" t="e">
        <f>J40/$J$53</f>
        <v>#DIV/0!</v>
      </c>
    </row>
    <row r="41" spans="1:13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>H41*F41</f>
        <v>0</v>
      </c>
      <c r="J41" s="160">
        <f>(I41*K!$G$24)</f>
        <v>0</v>
      </c>
      <c r="K41" s="172" t="e">
        <f>J41/$J$53</f>
        <v>#DIV/0!</v>
      </c>
    </row>
    <row r="42" spans="1:13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3" s="75" customFormat="1" ht="18" customHeight="1" x14ac:dyDescent="0.25">
      <c r="A43" s="109" t="s">
        <v>63</v>
      </c>
      <c r="B43" s="124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3" s="76" customFormat="1" x14ac:dyDescent="0.25">
      <c r="A44" s="169" t="s">
        <v>141</v>
      </c>
      <c r="B44" s="169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3" s="76" customFormat="1" x14ac:dyDescent="0.25">
      <c r="A45" s="169" t="s">
        <v>146</v>
      </c>
      <c r="B45" s="169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ref="I45" si="5">H45*F45</f>
        <v>0</v>
      </c>
      <c r="J45" s="160">
        <f>(I45*K!$G$24)</f>
        <v>0</v>
      </c>
      <c r="K45" s="172" t="e">
        <f>J45/$J$53</f>
        <v>#DIV/0!</v>
      </c>
    </row>
    <row r="46" spans="1:13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3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3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9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9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ref="I50:I51" si="6">H50*F50</f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9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6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13.2" customHeight="1" x14ac:dyDescent="0.3">
      <c r="A56" s="108" t="s">
        <v>426</v>
      </c>
      <c r="B56" s="386" t="s">
        <v>427</v>
      </c>
      <c r="C56" s="386"/>
      <c r="D56" s="386"/>
      <c r="E56" s="386"/>
      <c r="F56" s="386"/>
      <c r="G56" s="386"/>
      <c r="H56" s="386"/>
      <c r="I56" s="386"/>
      <c r="J56" s="386"/>
      <c r="K56" s="386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K2" sqref="K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e">
        <f>'P2'!D1</f>
        <v>#REF!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436</v>
      </c>
      <c r="C2" s="66" t="s">
        <v>192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19.173719597428011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19.173719597428011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153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63.912398658093373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SUM(K34:K37)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24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169">
        <v>65001114</v>
      </c>
      <c r="C44" s="169" t="s">
        <v>144</v>
      </c>
      <c r="D44" s="169" t="s">
        <v>168</v>
      </c>
      <c r="E44" s="241" t="s">
        <v>181</v>
      </c>
      <c r="F44" s="356">
        <v>0</v>
      </c>
      <c r="G44" s="169" t="s">
        <v>169</v>
      </c>
      <c r="H44" s="194">
        <v>1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169">
        <v>65001115</v>
      </c>
      <c r="C45" s="169" t="s">
        <v>144</v>
      </c>
      <c r="D45" s="169" t="s">
        <v>168</v>
      </c>
      <c r="E45" s="241" t="s">
        <v>182</v>
      </c>
      <c r="F45" s="356">
        <v>0</v>
      </c>
      <c r="G45" s="169" t="s">
        <v>169</v>
      </c>
      <c r="H45" s="194">
        <v>1</v>
      </c>
      <c r="I45" s="160">
        <f t="shared" ref="I45" si="6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ht="16.2" customHeight="1" x14ac:dyDescent="0.25">
      <c r="A49" s="164" t="s">
        <v>149</v>
      </c>
      <c r="B49" s="169">
        <v>65001001</v>
      </c>
      <c r="C49" s="169" t="s">
        <v>144</v>
      </c>
      <c r="D49" s="170" t="s">
        <v>168</v>
      </c>
      <c r="E49" s="165" t="s">
        <v>183</v>
      </c>
      <c r="F49" s="356">
        <v>0</v>
      </c>
      <c r="G49" s="194" t="s">
        <v>134</v>
      </c>
      <c r="H49" s="194">
        <v>0.5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154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356">
        <v>0</v>
      </c>
      <c r="G50" s="194" t="s">
        <v>169</v>
      </c>
      <c r="H50" s="194">
        <v>2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437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356">
        <v>0</v>
      </c>
      <c r="G51" s="194" t="s">
        <v>169</v>
      </c>
      <c r="H51" s="194">
        <v>2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N14" sqref="N14"/>
    </sheetView>
  </sheetViews>
  <sheetFormatPr defaultColWidth="9.109375" defaultRowHeight="15.6" x14ac:dyDescent="0.3"/>
  <cols>
    <col min="1" max="1" width="5" style="64" customWidth="1"/>
    <col min="2" max="2" width="10" style="288" customWidth="1"/>
    <col min="3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292"/>
      <c r="C1" s="83"/>
      <c r="D1" s="387" t="e">
        <f>'P4'!D1</f>
        <v>#REF!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438</v>
      </c>
      <c r="B2" s="66"/>
      <c r="C2" s="66" t="s">
        <v>193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B3" s="66"/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B4" s="66"/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29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94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95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29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296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25.564959463237351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296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51.129918926474701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296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296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127.82479731618675</v>
      </c>
      <c r="I13" s="160">
        <f t="shared" si="0"/>
        <v>0</v>
      </c>
      <c r="J13" s="160">
        <f>(I13*K!$G$23)</f>
        <v>0</v>
      </c>
      <c r="K13" s="172" t="e">
        <f t="shared" ref="K13:K14" si="1">J13/$J$53</f>
        <v>#DIV/0!</v>
      </c>
      <c r="M13" s="77"/>
    </row>
    <row r="14" spans="1:13" s="76" customFormat="1" ht="16.2" customHeight="1" x14ac:dyDescent="0.25">
      <c r="A14" s="164" t="s">
        <v>154</v>
      </c>
      <c r="B14" s="296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127.82479731618675</v>
      </c>
      <c r="I14" s="160">
        <f t="shared" si="0"/>
        <v>0</v>
      </c>
      <c r="J14" s="160">
        <f>(I14*K!$G$23)</f>
        <v>0</v>
      </c>
      <c r="K14" s="172" t="e">
        <f t="shared" si="1"/>
        <v>#DIV/0!</v>
      </c>
      <c r="M14" s="77"/>
    </row>
    <row r="15" spans="1:13" ht="6" customHeight="1" x14ac:dyDescent="0.3">
      <c r="A15" s="113"/>
      <c r="B15" s="29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95" t="s">
        <v>157</v>
      </c>
      <c r="C16" s="206"/>
      <c r="D16" s="206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297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1"/>
      <c r="D18" s="211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296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2">H19*F19</f>
        <v>0</v>
      </c>
      <c r="J19" s="160">
        <f>(I19*K!$G$23)</f>
        <v>0</v>
      </c>
      <c r="K19" s="171" t="e">
        <f t="shared" ref="K19:K24" si="3">J19/$J$53</f>
        <v>#DIV/0!</v>
      </c>
    </row>
    <row r="20" spans="1:13" s="76" customFormat="1" ht="16.2" hidden="1" customHeight="1" x14ac:dyDescent="0.25">
      <c r="A20" s="164" t="s">
        <v>146</v>
      </c>
      <c r="B20" s="296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2"/>
        <v>0</v>
      </c>
      <c r="J20" s="160">
        <f>(I20*K!$G$23)</f>
        <v>0</v>
      </c>
      <c r="K20" s="171" t="e">
        <f t="shared" si="3"/>
        <v>#DIV/0!</v>
      </c>
    </row>
    <row r="21" spans="1:13" s="76" customFormat="1" ht="16.2" customHeight="1" x14ac:dyDescent="0.25">
      <c r="A21" s="164" t="s">
        <v>141</v>
      </c>
      <c r="B21" s="296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2"/>
        <v>0</v>
      </c>
      <c r="J21" s="160">
        <f>(I21*K!$G$23)</f>
        <v>0</v>
      </c>
      <c r="K21" s="171" t="e">
        <f t="shared" si="3"/>
        <v>#DIV/0!</v>
      </c>
    </row>
    <row r="22" spans="1:13" s="76" customFormat="1" ht="16.2" hidden="1" customHeight="1" x14ac:dyDescent="0.25">
      <c r="A22" s="164" t="s">
        <v>154</v>
      </c>
      <c r="B22" s="296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2"/>
        <v>0</v>
      </c>
      <c r="J22" s="160">
        <f>(I22*K!$G$23)</f>
        <v>0</v>
      </c>
      <c r="K22" s="171" t="e">
        <f t="shared" si="3"/>
        <v>#DIV/0!</v>
      </c>
    </row>
    <row r="23" spans="1:13" s="76" customFormat="1" ht="16.2" customHeight="1" x14ac:dyDescent="0.25">
      <c r="A23" s="164" t="s">
        <v>146</v>
      </c>
      <c r="B23" s="296" t="s">
        <v>164</v>
      </c>
      <c r="C23" s="157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2"/>
        <v>0</v>
      </c>
      <c r="J23" s="160">
        <f>(I23*K!$G$23)</f>
        <v>0</v>
      </c>
      <c r="K23" s="171" t="e">
        <f t="shared" si="3"/>
        <v>#DIV/0!</v>
      </c>
    </row>
    <row r="24" spans="1:13" s="76" customFormat="1" ht="16.2" hidden="1" customHeight="1" x14ac:dyDescent="0.25">
      <c r="A24" s="164" t="s">
        <v>165</v>
      </c>
      <c r="B24" s="296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2"/>
        <v>0</v>
      </c>
      <c r="J24" s="160">
        <f>(I24*K!$G$23)</f>
        <v>0</v>
      </c>
      <c r="K24" s="171" t="e">
        <f t="shared" si="3"/>
        <v>#DIV/0!</v>
      </c>
      <c r="M24" s="77"/>
    </row>
    <row r="25" spans="1:13" ht="6" customHeight="1" x14ac:dyDescent="0.3">
      <c r="A25" s="113"/>
      <c r="B25" s="29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98" t="s">
        <v>123</v>
      </c>
      <c r="C26" s="215"/>
      <c r="D26" s="215"/>
      <c r="E26" s="135"/>
      <c r="F26" s="136"/>
      <c r="G26" s="134"/>
      <c r="H26" s="135"/>
      <c r="I26" s="135"/>
      <c r="J26" s="221">
        <f>J28+J33+J39+J46</f>
        <v>0</v>
      </c>
      <c r="K26" s="210" t="e">
        <f>J26/$J$53</f>
        <v>#DIV/0!</v>
      </c>
    </row>
    <row r="27" spans="1:13" ht="5.0999999999999996" customHeight="1" x14ac:dyDescent="0.3">
      <c r="A27" s="121"/>
      <c r="B27" s="297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1"/>
      <c r="D28" s="131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230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4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230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4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230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4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1"/>
      <c r="B32" s="297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10" t="s">
        <v>410</v>
      </c>
      <c r="C33" s="109"/>
      <c r="D33" s="109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141</v>
      </c>
      <c r="B34" s="230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 t="shared" ref="I34:I37" si="5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230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si="5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230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5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230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 t="shared" si="5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29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10" t="s">
        <v>178</v>
      </c>
      <c r="C39" s="109"/>
      <c r="D39" s="109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230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 t="shared" ref="I40:I41" si="6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230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 t="shared" si="6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241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10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241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241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ref="I45" si="7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422</v>
      </c>
      <c r="B46" s="298" t="s">
        <v>423</v>
      </c>
      <c r="C46" s="215"/>
      <c r="D46" s="215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297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09"/>
      <c r="D48" s="109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141</v>
      </c>
      <c r="B49" s="241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 t="shared" ref="I49:I51" si="8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146</v>
      </c>
      <c r="B50" s="241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si="8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149</v>
      </c>
      <c r="B51" s="241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8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29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299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C63" s="288"/>
      <c r="D63" s="288"/>
      <c r="E63" s="84"/>
      <c r="G63" s="84"/>
      <c r="H63" s="84"/>
      <c r="L63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-0.249977111117893"/>
    <pageSetUpPr fitToPage="1"/>
  </sheetPr>
  <dimension ref="A1:M66"/>
  <sheetViews>
    <sheetView showGridLines="0" view="pageBreakPreview" zoomScaleNormal="100" zoomScaleSheetLayoutView="100" workbookViewId="0">
      <selection activeCell="D2" sqref="D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str">
        <f>K!A1</f>
        <v>ORÇAMENTO PARA ELABORAÇÃO DE PROJETOS DE SISTEMA DE TRATAMENTO DE ESGOTO SANITÁRIO DE PEQUENO PORTE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439</v>
      </c>
      <c r="C2" s="66" t="s">
        <v>194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3.1956199329046688</v>
      </c>
      <c r="I10" s="160">
        <f>F10*H10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3.1956199329046688</v>
      </c>
      <c r="I11" s="160">
        <f t="shared" ref="I11:I14" si="0">F11*H11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1">F19*H19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3">F29*H29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356">
        <v>0</v>
      </c>
      <c r="G34" s="194" t="s">
        <v>169</v>
      </c>
      <c r="H34" s="194">
        <v>1</v>
      </c>
      <c r="I34" s="160">
        <f t="shared" ref="I34:I37" si="4">F34*H34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356">
        <v>0</v>
      </c>
      <c r="G35" s="231" t="s">
        <v>128</v>
      </c>
      <c r="H35" s="194">
        <v>516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356">
        <v>0</v>
      </c>
      <c r="G36" s="194" t="s">
        <v>169</v>
      </c>
      <c r="H36" s="194">
        <v>3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356">
        <v>0</v>
      </c>
      <c r="G37" s="231" t="s">
        <v>130</v>
      </c>
      <c r="H37" s="194">
        <v>30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 t="shared" ref="I40:I41" si="5">F40*H40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10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241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241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ref="I45" si="6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 t="shared" ref="I49:I51" si="7">F49*H49</f>
        <v>0</v>
      </c>
      <c r="J49" s="160">
        <f>(I49*K!$G$24)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si="7"/>
        <v>0</v>
      </c>
      <c r="J50" s="160">
        <f>(I50*K!$G$24)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7"/>
        <v>0</v>
      </c>
      <c r="J51" s="160">
        <f>(I51*K!$G$24)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  <row r="64" spans="1:12" ht="15" customHeight="1" x14ac:dyDescent="0.3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75"/>
    </row>
    <row r="65" spans="1:12" ht="15" customHeight="1" x14ac:dyDescent="0.3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75"/>
    </row>
    <row r="66" spans="1:12" ht="15" customHeight="1" x14ac:dyDescent="0.3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75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D2" sqref="D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str">
        <f>K!A1</f>
        <v>ORÇAMENTO PARA ELABORAÇÃO DE PROJETOS DE SISTEMA DE TRATAMENTO DE ESGOTO SANITÁRIO DE PEQUENO PORTE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440</v>
      </c>
      <c r="C2" s="66" t="s">
        <v>195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5.4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1.5978099664523344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0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15.978099664523343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284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85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286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87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354">
        <v>0</v>
      </c>
      <c r="G23" s="158" t="s">
        <v>145</v>
      </c>
      <c r="H23" s="234">
        <v>15.978099664523343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67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10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241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241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B58:K58"/>
    <mergeCell ref="D1:K1"/>
    <mergeCell ref="F6:G6"/>
    <mergeCell ref="A53:E53"/>
    <mergeCell ref="B56:K56"/>
    <mergeCell ref="B57:K57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AD18-76A3-4BFA-A7F0-2DE85BECF4A6}">
  <sheetPr>
    <tabColor theme="8" tint="-0.249977111117893"/>
    <pageSetUpPr fitToPage="1"/>
  </sheetPr>
  <dimension ref="A1:M63"/>
  <sheetViews>
    <sheetView view="pageBreakPreview" zoomScaleNormal="100" zoomScaleSheetLayoutView="100" workbookViewId="0">
      <selection activeCell="K2" sqref="K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str">
        <f>P7a!D1</f>
        <v>ORÇAMENTO PARA ELABORAÇÃO DE PROJETOS DE SISTEMA DE TRATAMENTO DE ESGOTO SANITÁRIO DE PEQUENO PORTE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441</v>
      </c>
      <c r="C2" s="66" t="s">
        <v>196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0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160">
        <v>0</v>
      </c>
      <c r="G21" s="158" t="s">
        <v>145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354">
        <v>0</v>
      </c>
      <c r="G23" s="158" t="s">
        <v>145</v>
      </c>
      <c r="H23" s="234">
        <v>31.956199329046687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291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291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67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10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241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241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 t="shared" ref="I49:I51" si="7">H49*F49</f>
        <v>0</v>
      </c>
      <c r="J49" s="160">
        <f>ROUND((I49*K!$G$25),2)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si="7"/>
        <v>0</v>
      </c>
      <c r="J50" s="160">
        <f>ROUND((I50*K!$G$25),2)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7"/>
        <v>0</v>
      </c>
      <c r="J51" s="160">
        <f>ROUND((I51*K!$G$25),2)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F62:I62"/>
    <mergeCell ref="A62:E62"/>
    <mergeCell ref="D1:K1"/>
    <mergeCell ref="F6:G6"/>
    <mergeCell ref="A53:E53"/>
    <mergeCell ref="B56:K56"/>
    <mergeCell ref="B57:K57"/>
    <mergeCell ref="B58:K58"/>
    <mergeCell ref="F60:I60"/>
    <mergeCell ref="F61:I61"/>
    <mergeCell ref="A60:E60"/>
    <mergeCell ref="A61:E61"/>
  </mergeCells>
  <pageMargins left="0.511811024" right="0.511811024" top="0.78740157499999996" bottom="0.78740157499999996" header="0.31496062000000002" footer="0.31496062000000002"/>
  <pageSetup paperSize="9" scale="5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L2" sqref="L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6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87" t="str">
        <f>P7b!D1</f>
        <v>ORÇAMENTO PARA ELABORAÇÃO DE PROJETOS DE SISTEMA DE TRATAMENTO DE ESGOTO SANITÁRIO DE PEQUENO PORTE</v>
      </c>
      <c r="E1" s="387"/>
      <c r="F1" s="387"/>
      <c r="G1" s="387"/>
      <c r="H1" s="387"/>
      <c r="I1" s="387"/>
      <c r="J1" s="387"/>
      <c r="K1" s="387"/>
    </row>
    <row r="2" spans="1:13" s="75" customFormat="1" ht="15" customHeight="1" x14ac:dyDescent="0.25">
      <c r="A2" s="63" t="s">
        <v>442</v>
      </c>
      <c r="C2" s="66" t="s">
        <v>197</v>
      </c>
      <c r="F2" s="85"/>
      <c r="G2" s="137"/>
      <c r="J2" s="72" t="s">
        <v>124</v>
      </c>
      <c r="K2" s="59" t="str">
        <f>Capa!$C$51</f>
        <v>Preencher a data</v>
      </c>
    </row>
    <row r="3" spans="1:13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04" t="s">
        <v>417</v>
      </c>
      <c r="I6" s="205" t="s">
        <v>418</v>
      </c>
      <c r="J6" s="205" t="s">
        <v>419</v>
      </c>
      <c r="K6" s="205" t="s">
        <v>420</v>
      </c>
    </row>
    <row r="7" spans="1:13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354">
        <v>0</v>
      </c>
      <c r="G10" s="158" t="s">
        <v>145</v>
      </c>
      <c r="H10" s="234">
        <v>9.5868597987140056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355">
        <v>0</v>
      </c>
      <c r="G11" s="162" t="s">
        <v>145</v>
      </c>
      <c r="H11" s="234">
        <v>9.5868597987140056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355"/>
      <c r="G12" s="162" t="s">
        <v>145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355">
        <v>0</v>
      </c>
      <c r="G13" s="162" t="s">
        <v>145</v>
      </c>
      <c r="H13" s="234">
        <v>95.868597987140049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355">
        <v>0</v>
      </c>
      <c r="G14" s="162" t="s">
        <v>145</v>
      </c>
      <c r="H14" s="234">
        <v>95.868597987140049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>
        <v>78.64</v>
      </c>
      <c r="G19" s="158" t="s">
        <v>145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>
        <v>100.09</v>
      </c>
      <c r="G20" s="158" t="s">
        <v>145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354">
        <v>0</v>
      </c>
      <c r="G21" s="158" t="s">
        <v>145</v>
      </c>
      <c r="H21" s="234">
        <v>43.140869094213024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>
        <v>100.09</v>
      </c>
      <c r="G22" s="158" t="s">
        <v>145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160">
        <v>0</v>
      </c>
      <c r="G23" s="158" t="s">
        <v>145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>
        <v>20.62</v>
      </c>
      <c r="G24" s="158" t="s">
        <v>145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141</v>
      </c>
      <c r="B29" s="164">
        <v>65003710</v>
      </c>
      <c r="C29" s="164" t="s">
        <v>144</v>
      </c>
      <c r="D29" s="169" t="s">
        <v>168</v>
      </c>
      <c r="E29" s="230" t="s">
        <v>175</v>
      </c>
      <c r="F29" s="166">
        <v>0</v>
      </c>
      <c r="G29" s="194" t="s">
        <v>128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146</v>
      </c>
      <c r="B30" s="164">
        <v>65001667</v>
      </c>
      <c r="C30" s="164" t="s">
        <v>144</v>
      </c>
      <c r="D30" s="169" t="s">
        <v>168</v>
      </c>
      <c r="E30" s="230" t="s">
        <v>176</v>
      </c>
      <c r="F30" s="166">
        <v>0</v>
      </c>
      <c r="G30" s="194" t="s">
        <v>137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149</v>
      </c>
      <c r="B31" s="164">
        <v>65001668</v>
      </c>
      <c r="C31" s="164" t="s">
        <v>144</v>
      </c>
      <c r="D31" s="169" t="s">
        <v>168</v>
      </c>
      <c r="E31" s="230" t="s">
        <v>177</v>
      </c>
      <c r="F31" s="166">
        <v>0</v>
      </c>
      <c r="G31" s="194" t="s">
        <v>137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141</v>
      </c>
      <c r="B34" s="164">
        <v>65001207</v>
      </c>
      <c r="C34" s="164" t="s">
        <v>144</v>
      </c>
      <c r="D34" s="169" t="s">
        <v>168</v>
      </c>
      <c r="E34" s="230" t="s">
        <v>167</v>
      </c>
      <c r="F34" s="166">
        <v>0</v>
      </c>
      <c r="G34" s="194" t="s">
        <v>169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146</v>
      </c>
      <c r="B35" s="164">
        <v>65001208</v>
      </c>
      <c r="C35" s="169" t="s">
        <v>144</v>
      </c>
      <c r="D35" s="194" t="s">
        <v>168</v>
      </c>
      <c r="E35" s="240" t="s">
        <v>171</v>
      </c>
      <c r="F35" s="166">
        <v>0</v>
      </c>
      <c r="G35" s="231" t="s">
        <v>128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149</v>
      </c>
      <c r="B36" s="164">
        <v>65001209</v>
      </c>
      <c r="C36" s="164" t="s">
        <v>144</v>
      </c>
      <c r="D36" s="169" t="s">
        <v>168</v>
      </c>
      <c r="E36" s="230" t="s">
        <v>172</v>
      </c>
      <c r="F36" s="166">
        <v>0</v>
      </c>
      <c r="G36" s="194" t="s">
        <v>169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154</v>
      </c>
      <c r="B37" s="164">
        <v>65001210</v>
      </c>
      <c r="C37" s="169" t="s">
        <v>144</v>
      </c>
      <c r="D37" s="194" t="s">
        <v>168</v>
      </c>
      <c r="E37" s="240" t="s">
        <v>173</v>
      </c>
      <c r="F37" s="166">
        <v>0</v>
      </c>
      <c r="G37" s="231" t="s">
        <v>130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62</v>
      </c>
      <c r="B39" s="124" t="s">
        <v>178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141</v>
      </c>
      <c r="B40" s="164">
        <v>65001667</v>
      </c>
      <c r="C40" s="164" t="s">
        <v>144</v>
      </c>
      <c r="D40" s="169" t="s">
        <v>168</v>
      </c>
      <c r="E40" s="230" t="s">
        <v>176</v>
      </c>
      <c r="F40" s="166">
        <v>0</v>
      </c>
      <c r="G40" s="194" t="s">
        <v>137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146</v>
      </c>
      <c r="B41" s="164">
        <v>65001668</v>
      </c>
      <c r="C41" s="164" t="s">
        <v>144</v>
      </c>
      <c r="D41" s="169" t="s">
        <v>168</v>
      </c>
      <c r="E41" s="230" t="s">
        <v>177</v>
      </c>
      <c r="F41" s="166">
        <v>0</v>
      </c>
      <c r="G41" s="194" t="s">
        <v>137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63</v>
      </c>
      <c r="B43" s="110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141</v>
      </c>
      <c r="B44" s="241">
        <v>65001114</v>
      </c>
      <c r="C44" s="169" t="s">
        <v>144</v>
      </c>
      <c r="D44" s="169" t="s">
        <v>168</v>
      </c>
      <c r="E44" s="241" t="s">
        <v>181</v>
      </c>
      <c r="F44" s="166">
        <v>0</v>
      </c>
      <c r="G44" s="169" t="s">
        <v>169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146</v>
      </c>
      <c r="B45" s="241">
        <v>65001115</v>
      </c>
      <c r="C45" s="169" t="s">
        <v>144</v>
      </c>
      <c r="D45" s="169" t="s">
        <v>168</v>
      </c>
      <c r="E45" s="241" t="s">
        <v>182</v>
      </c>
      <c r="F45" s="166">
        <v>0</v>
      </c>
      <c r="G45" s="169" t="s">
        <v>169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166">
        <v>0</v>
      </c>
      <c r="G49" s="194" t="s">
        <v>134</v>
      </c>
      <c r="H49" s="194">
        <v>0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166">
        <v>0</v>
      </c>
      <c r="G50" s="194" t="s">
        <v>169</v>
      </c>
      <c r="H50" s="194">
        <v>0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166">
        <v>0</v>
      </c>
      <c r="G51" s="194" t="s">
        <v>169</v>
      </c>
      <c r="H51" s="194">
        <v>0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20"/>
      <c r="I53" s="218" t="s">
        <v>135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</row>
    <row r="58" spans="1:12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</row>
    <row r="59" spans="1:12" ht="13.2" customHeight="1" x14ac:dyDescent="0.3">
      <c r="A59" s="108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2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2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-0.249977111117893"/>
    <pageSetUpPr fitToPage="1"/>
  </sheetPr>
  <dimension ref="A1:P65"/>
  <sheetViews>
    <sheetView showGridLines="0" zoomScale="85" zoomScaleNormal="85" zoomScaleSheetLayoutView="100" workbookViewId="0">
      <selection activeCell="L2" sqref="L2"/>
    </sheetView>
  </sheetViews>
  <sheetFormatPr defaultColWidth="9.109375" defaultRowHeight="15.6" x14ac:dyDescent="0.3"/>
  <cols>
    <col min="1" max="1" width="5" style="64" customWidth="1"/>
    <col min="2" max="3" width="11" style="64" customWidth="1"/>
    <col min="4" max="4" width="13.88671875" style="64" customWidth="1"/>
    <col min="5" max="5" width="43.109375" style="64" customWidth="1"/>
    <col min="6" max="6" width="9.33203125" style="84" customWidth="1"/>
    <col min="7" max="7" width="8.33203125" style="87" bestFit="1" customWidth="1"/>
    <col min="8" max="8" width="12.109375" style="266" customWidth="1"/>
    <col min="9" max="9" width="10.5546875" style="64" customWidth="1"/>
    <col min="10" max="10" width="13" style="64" customWidth="1"/>
    <col min="11" max="11" width="15.77734375" style="84" customWidth="1"/>
    <col min="12" max="22" width="12.6640625" style="64" customWidth="1"/>
    <col min="23" max="16384" width="9.109375" style="64"/>
  </cols>
  <sheetData>
    <row r="1" spans="1:16" ht="35.25" customHeight="1" x14ac:dyDescent="0.3">
      <c r="B1" s="83"/>
      <c r="C1" s="83"/>
      <c r="D1" s="387" t="e">
        <f>'P1'!D1:K1</f>
        <v>#REF!</v>
      </c>
      <c r="E1" s="387"/>
      <c r="F1" s="387"/>
      <c r="G1" s="387"/>
      <c r="H1" s="387"/>
      <c r="I1" s="387"/>
      <c r="J1" s="387"/>
      <c r="K1" s="387"/>
    </row>
    <row r="2" spans="1:16" s="75" customFormat="1" ht="15" customHeight="1" x14ac:dyDescent="0.25">
      <c r="A2" s="63" t="s">
        <v>443</v>
      </c>
      <c r="D2" s="66"/>
      <c r="F2" s="85"/>
      <c r="G2" s="137"/>
      <c r="H2" s="252"/>
      <c r="J2" s="72" t="s">
        <v>124</v>
      </c>
      <c r="K2" s="59" t="str">
        <f>Capa!$C$51</f>
        <v>Preencher a data</v>
      </c>
    </row>
    <row r="3" spans="1:16" s="75" customFormat="1" ht="15" customHeight="1" x14ac:dyDescent="0.25">
      <c r="A3" s="63" t="s">
        <v>125</v>
      </c>
      <c r="C3" s="66" t="str">
        <f>Capa!$B$25</f>
        <v>CBH-DOCE</v>
      </c>
      <c r="F3" s="85"/>
      <c r="G3" s="137"/>
      <c r="H3" s="252"/>
      <c r="K3" s="85"/>
    </row>
    <row r="4" spans="1:16" s="75" customFormat="1" ht="15" customHeight="1" x14ac:dyDescent="0.25">
      <c r="A4" s="63" t="s">
        <v>126</v>
      </c>
      <c r="C4" s="66" t="str">
        <f>Capa!$B$30</f>
        <v>Baixo Guandu/Espírito Santo</v>
      </c>
      <c r="F4" s="85"/>
      <c r="G4" s="137"/>
      <c r="H4" s="252"/>
      <c r="J4" s="73"/>
      <c r="K4" s="72"/>
    </row>
    <row r="5" spans="1:16" ht="6" customHeight="1" x14ac:dyDescent="0.3">
      <c r="A5" s="113"/>
      <c r="B5" s="113"/>
      <c r="C5" s="113"/>
      <c r="D5" s="113"/>
      <c r="E5" s="114"/>
      <c r="F5" s="115"/>
      <c r="G5" s="138"/>
      <c r="H5" s="253"/>
      <c r="I5" s="116"/>
      <c r="J5" s="116"/>
      <c r="K5" s="142"/>
    </row>
    <row r="6" spans="1:16" s="87" customFormat="1" ht="47.4" customHeight="1" x14ac:dyDescent="0.3">
      <c r="A6" s="202" t="s">
        <v>412</v>
      </c>
      <c r="B6" s="202" t="s">
        <v>11</v>
      </c>
      <c r="C6" s="202" t="s">
        <v>413</v>
      </c>
      <c r="D6" s="202" t="s">
        <v>414</v>
      </c>
      <c r="E6" s="203" t="s">
        <v>415</v>
      </c>
      <c r="F6" s="388" t="s">
        <v>416</v>
      </c>
      <c r="G6" s="388"/>
      <c r="H6" s="254" t="s">
        <v>417</v>
      </c>
      <c r="I6" s="205" t="s">
        <v>418</v>
      </c>
      <c r="J6" s="205" t="s">
        <v>419</v>
      </c>
      <c r="K6" s="205" t="s">
        <v>420</v>
      </c>
    </row>
    <row r="7" spans="1:16" s="75" customFormat="1" ht="18" customHeight="1" x14ac:dyDescent="0.25">
      <c r="A7" s="206">
        <v>1</v>
      </c>
      <c r="B7" s="207" t="s">
        <v>421</v>
      </c>
      <c r="C7" s="207"/>
      <c r="D7" s="207"/>
      <c r="E7" s="207"/>
      <c r="F7" s="208"/>
      <c r="G7" s="206"/>
      <c r="H7" s="255"/>
      <c r="I7" s="207"/>
      <c r="J7" s="209">
        <f>J9</f>
        <v>0</v>
      </c>
      <c r="K7" s="210" t="e">
        <f>J7/$J$53</f>
        <v>#DIV/0!</v>
      </c>
    </row>
    <row r="8" spans="1:16" ht="6" customHeight="1" x14ac:dyDescent="0.3">
      <c r="A8" s="113"/>
      <c r="B8" s="113"/>
      <c r="C8" s="113"/>
      <c r="D8" s="113"/>
      <c r="E8" s="114"/>
      <c r="F8" s="115"/>
      <c r="G8" s="138"/>
      <c r="H8" s="253"/>
      <c r="I8" s="116"/>
      <c r="J8" s="116"/>
      <c r="K8" s="142"/>
    </row>
    <row r="9" spans="1:16" s="75" customFormat="1" ht="18" customHeight="1" x14ac:dyDescent="0.25">
      <c r="A9" s="131" t="s">
        <v>30</v>
      </c>
      <c r="B9" s="132" t="s">
        <v>140</v>
      </c>
      <c r="C9" s="132"/>
      <c r="D9" s="132"/>
      <c r="E9" s="132"/>
      <c r="F9" s="133"/>
      <c r="G9" s="131"/>
      <c r="H9" s="256"/>
      <c r="I9" s="132"/>
      <c r="J9" s="222">
        <f>SUM(J10:J14)</f>
        <v>0</v>
      </c>
      <c r="K9" s="226" t="e">
        <f>SUM(K10:K14)</f>
        <v>#DIV/0!</v>
      </c>
    </row>
    <row r="10" spans="1:16" s="76" customFormat="1" ht="16.2" customHeight="1" x14ac:dyDescent="0.25">
      <c r="A10" s="164" t="s">
        <v>141</v>
      </c>
      <c r="B10" s="157" t="s">
        <v>143</v>
      </c>
      <c r="C10" s="157" t="s">
        <v>144</v>
      </c>
      <c r="D10" s="158" t="s">
        <v>133</v>
      </c>
      <c r="E10" s="159" t="s">
        <v>142</v>
      </c>
      <c r="F10" s="234">
        <f>'P1'!F10</f>
        <v>0</v>
      </c>
      <c r="G10" s="158" t="s">
        <v>145</v>
      </c>
      <c r="H10" s="234">
        <f>SUM('P1'!H10,'P2'!H10,'P3'!H10,'P4'!H10,'P5'!H10,'P6'!H10,P7a!H10,P7b!H10,'P8'!H10)</f>
        <v>78.292688356164376</v>
      </c>
      <c r="I10" s="160">
        <f>F10*H10</f>
        <v>0</v>
      </c>
      <c r="J10" s="160">
        <f>I10*K!$G$23</f>
        <v>0</v>
      </c>
      <c r="K10" s="172" t="e">
        <f>J10/$J$53</f>
        <v>#DIV/0!</v>
      </c>
      <c r="M10" s="77"/>
    </row>
    <row r="11" spans="1:16" s="76" customFormat="1" ht="16.2" customHeight="1" x14ac:dyDescent="0.25">
      <c r="A11" s="164" t="s">
        <v>146</v>
      </c>
      <c r="B11" s="157" t="s">
        <v>148</v>
      </c>
      <c r="C11" s="161" t="s">
        <v>144</v>
      </c>
      <c r="D11" s="162" t="s">
        <v>133</v>
      </c>
      <c r="E11" s="159" t="s">
        <v>147</v>
      </c>
      <c r="F11" s="234">
        <f>'P1'!F11</f>
        <v>0</v>
      </c>
      <c r="G11" s="162" t="s">
        <v>145</v>
      </c>
      <c r="H11" s="234">
        <f>SUM('P1'!H11,'P2'!H11,'P3'!H11,'P4'!H11,'P5'!H11,'P6'!H11,P7a!H11,P7b!H11,'P8'!H11)</f>
        <v>108.65107771875873</v>
      </c>
      <c r="I11" s="160">
        <f>F11*H11</f>
        <v>0</v>
      </c>
      <c r="J11" s="160">
        <f>I11*K!$G$23</f>
        <v>0</v>
      </c>
      <c r="K11" s="172" t="e">
        <f>J11/$J$53</f>
        <v>#DIV/0!</v>
      </c>
      <c r="M11" s="77"/>
      <c r="N11" s="248"/>
      <c r="O11" s="249"/>
      <c r="P11" s="250"/>
    </row>
    <row r="12" spans="1:16" s="76" customFormat="1" ht="16.2" hidden="1" customHeight="1" x14ac:dyDescent="0.25">
      <c r="A12" s="164" t="s">
        <v>149</v>
      </c>
      <c r="B12" s="157" t="s">
        <v>151</v>
      </c>
      <c r="C12" s="161" t="s">
        <v>144</v>
      </c>
      <c r="D12" s="162" t="s">
        <v>133</v>
      </c>
      <c r="E12" s="159" t="s">
        <v>150</v>
      </c>
      <c r="F12" s="163"/>
      <c r="G12" s="162" t="s">
        <v>145</v>
      </c>
      <c r="H12" s="234">
        <f>SUM('P1'!H12,'P2'!H12,'P3'!H12,'P4'!H12,'P5'!H12,'P6'!H12,P7a!H12,P7b!H12,'P8'!H12)</f>
        <v>0</v>
      </c>
      <c r="I12" s="160">
        <f>F12*H12</f>
        <v>0</v>
      </c>
      <c r="J12" s="160">
        <f>I12*K!$G$23</f>
        <v>0</v>
      </c>
      <c r="K12" s="172" t="e">
        <f>J12/$J$53</f>
        <v>#DIV/0!</v>
      </c>
      <c r="M12" s="77"/>
    </row>
    <row r="13" spans="1:16" s="76" customFormat="1" ht="16.2" customHeight="1" x14ac:dyDescent="0.25">
      <c r="A13" s="164" t="s">
        <v>149</v>
      </c>
      <c r="B13" s="157" t="s">
        <v>153</v>
      </c>
      <c r="C13" s="161" t="s">
        <v>144</v>
      </c>
      <c r="D13" s="162" t="s">
        <v>133</v>
      </c>
      <c r="E13" s="159" t="s">
        <v>152</v>
      </c>
      <c r="F13" s="234">
        <f>'P1'!F13</f>
        <v>0</v>
      </c>
      <c r="G13" s="162" t="s">
        <v>145</v>
      </c>
      <c r="H13" s="234">
        <f>SUM('P1'!H13,'P2'!H13,'P3'!H13,'P4'!H13,'P5'!H13,'P6'!H13,P7a!H13,P7b!H13,'P8'!H13)</f>
        <v>223.69339530332678</v>
      </c>
      <c r="I13" s="160">
        <f>F13*H13</f>
        <v>0</v>
      </c>
      <c r="J13" s="160">
        <f>I13*K!$G$23</f>
        <v>0</v>
      </c>
      <c r="K13" s="172" t="e">
        <f>J13/$J$53</f>
        <v>#DIV/0!</v>
      </c>
      <c r="M13" s="77"/>
    </row>
    <row r="14" spans="1:16" s="76" customFormat="1" ht="16.2" customHeight="1" x14ac:dyDescent="0.25">
      <c r="A14" s="164" t="s">
        <v>154</v>
      </c>
      <c r="B14" s="157" t="s">
        <v>156</v>
      </c>
      <c r="C14" s="161" t="s">
        <v>144</v>
      </c>
      <c r="D14" s="162" t="s">
        <v>133</v>
      </c>
      <c r="E14" s="159" t="s">
        <v>155</v>
      </c>
      <c r="F14" s="234">
        <f>'P1'!F14</f>
        <v>0</v>
      </c>
      <c r="G14" s="162" t="s">
        <v>145</v>
      </c>
      <c r="H14" s="234">
        <f>SUM('P1'!H14,'P2'!H14,'P3'!H14,'P4'!H14,'P5'!H14,'P6'!H14,P7a!H14,P7b!H14,'P8'!H14)</f>
        <v>447.38679060665362</v>
      </c>
      <c r="I14" s="160">
        <f>F14*H14</f>
        <v>0</v>
      </c>
      <c r="J14" s="160">
        <f>I14*K!$G$23</f>
        <v>0</v>
      </c>
      <c r="K14" s="172" t="e">
        <f>J14/$J$53</f>
        <v>#DIV/0!</v>
      </c>
      <c r="M14" s="77"/>
    </row>
    <row r="15" spans="1:16" ht="6" customHeight="1" x14ac:dyDescent="0.3">
      <c r="A15" s="113"/>
      <c r="B15" s="113"/>
      <c r="C15" s="113"/>
      <c r="D15" s="113"/>
      <c r="E15" s="114"/>
      <c r="F15" s="115"/>
      <c r="G15" s="138"/>
      <c r="H15" s="253"/>
      <c r="I15" s="116"/>
      <c r="J15" s="116"/>
      <c r="K15" s="142"/>
      <c r="M15" s="77"/>
    </row>
    <row r="16" spans="1:16" s="75" customFormat="1" ht="18" customHeight="1" x14ac:dyDescent="0.25">
      <c r="A16" s="206">
        <v>2</v>
      </c>
      <c r="B16" s="207" t="s">
        <v>157</v>
      </c>
      <c r="C16" s="207"/>
      <c r="D16" s="207"/>
      <c r="E16" s="207"/>
      <c r="F16" s="208"/>
      <c r="G16" s="206"/>
      <c r="H16" s="255"/>
      <c r="I16" s="207"/>
      <c r="J16" s="209">
        <f>J18</f>
        <v>0</v>
      </c>
      <c r="K16" s="210" t="e">
        <f>J16/$J$53</f>
        <v>#DIV/0!</v>
      </c>
      <c r="M16" s="77"/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257"/>
      <c r="I17" s="112"/>
      <c r="J17" s="112"/>
      <c r="K17" s="141"/>
      <c r="M17" s="77"/>
    </row>
    <row r="18" spans="1:13" s="75" customFormat="1" ht="18" customHeight="1" x14ac:dyDescent="0.25">
      <c r="A18" s="211" t="s">
        <v>48</v>
      </c>
      <c r="B18" s="212" t="s">
        <v>157</v>
      </c>
      <c r="C18" s="212"/>
      <c r="D18" s="212"/>
      <c r="E18" s="212"/>
      <c r="F18" s="213"/>
      <c r="G18" s="211"/>
      <c r="H18" s="258"/>
      <c r="I18" s="213"/>
      <c r="J18" s="214">
        <f>SUM(J19:J24)</f>
        <v>0</v>
      </c>
      <c r="K18" s="227" t="e">
        <f>SUM(K19:K24)</f>
        <v>#DIV/0!</v>
      </c>
      <c r="M18" s="77"/>
    </row>
    <row r="19" spans="1:13" s="76" customFormat="1" ht="16.2" hidden="1" customHeight="1" x14ac:dyDescent="0.25">
      <c r="A19" s="164" t="s">
        <v>141</v>
      </c>
      <c r="B19" s="157" t="s">
        <v>159</v>
      </c>
      <c r="C19" s="157" t="s">
        <v>144</v>
      </c>
      <c r="D19" s="162" t="s">
        <v>133</v>
      </c>
      <c r="E19" s="159" t="s">
        <v>158</v>
      </c>
      <c r="F19" s="160"/>
      <c r="G19" s="158" t="s">
        <v>145</v>
      </c>
      <c r="H19" s="234"/>
      <c r="I19" s="160">
        <f>F19*H19</f>
        <v>0</v>
      </c>
      <c r="J19" s="160">
        <f>I19*K!$G$23</f>
        <v>0</v>
      </c>
      <c r="K19" s="171" t="e">
        <f t="shared" ref="K19:K24" si="0">J19/$J$53</f>
        <v>#DIV/0!</v>
      </c>
      <c r="M19" s="77"/>
    </row>
    <row r="20" spans="1:13" s="76" customFormat="1" ht="16.2" hidden="1" customHeight="1" x14ac:dyDescent="0.25">
      <c r="A20" s="164" t="s">
        <v>146</v>
      </c>
      <c r="B20" s="157" t="s">
        <v>151</v>
      </c>
      <c r="C20" s="157" t="s">
        <v>144</v>
      </c>
      <c r="D20" s="162" t="s">
        <v>133</v>
      </c>
      <c r="E20" s="159" t="s">
        <v>160</v>
      </c>
      <c r="F20" s="160"/>
      <c r="G20" s="158" t="s">
        <v>145</v>
      </c>
      <c r="H20" s="234"/>
      <c r="I20" s="160">
        <f t="shared" ref="I20:I24" si="1">F20*H20</f>
        <v>0</v>
      </c>
      <c r="J20" s="160">
        <f>I20*K!$G$23</f>
        <v>0</v>
      </c>
      <c r="K20" s="171" t="e">
        <f t="shared" si="0"/>
        <v>#DIV/0!</v>
      </c>
      <c r="M20" s="77"/>
    </row>
    <row r="21" spans="1:13" s="76" customFormat="1" ht="16.2" customHeight="1" x14ac:dyDescent="0.25">
      <c r="A21" s="164" t="s">
        <v>141</v>
      </c>
      <c r="B21" s="157" t="s">
        <v>151</v>
      </c>
      <c r="C21" s="157" t="s">
        <v>144</v>
      </c>
      <c r="D21" s="162" t="s">
        <v>133</v>
      </c>
      <c r="E21" s="159" t="s">
        <v>161</v>
      </c>
      <c r="F21" s="234">
        <f>'P8'!F21</f>
        <v>0</v>
      </c>
      <c r="G21" s="158" t="s">
        <v>145</v>
      </c>
      <c r="H21" s="234">
        <f>SUM('P1'!H21,'P2'!H21,'P3'!H21,'P4'!H21,'P5'!H21,'P6'!H21,P7a!H21,P7b!H21,'P8'!H21)</f>
        <v>43.140869094213024</v>
      </c>
      <c r="I21" s="160">
        <f t="shared" si="1"/>
        <v>0</v>
      </c>
      <c r="J21" s="160">
        <f>I21*K!$G$23</f>
        <v>0</v>
      </c>
      <c r="K21" s="171" t="e">
        <f t="shared" si="0"/>
        <v>#DIV/0!</v>
      </c>
      <c r="M21" s="77"/>
    </row>
    <row r="22" spans="1:13" s="76" customFormat="1" ht="16.2" hidden="1" customHeight="1" x14ac:dyDescent="0.25">
      <c r="A22" s="164" t="s">
        <v>154</v>
      </c>
      <c r="B22" s="157" t="s">
        <v>151</v>
      </c>
      <c r="C22" s="157" t="s">
        <v>144</v>
      </c>
      <c r="D22" s="162" t="s">
        <v>133</v>
      </c>
      <c r="E22" s="159" t="s">
        <v>162</v>
      </c>
      <c r="F22" s="160"/>
      <c r="G22" s="158" t="s">
        <v>145</v>
      </c>
      <c r="H22" s="234"/>
      <c r="I22" s="160">
        <f t="shared" si="1"/>
        <v>0</v>
      </c>
      <c r="J22" s="160">
        <f>I22*K!$G$23</f>
        <v>0</v>
      </c>
      <c r="K22" s="171" t="e">
        <f t="shared" si="0"/>
        <v>#DIV/0!</v>
      </c>
      <c r="M22" s="77"/>
    </row>
    <row r="23" spans="1:13" s="76" customFormat="1" ht="16.2" customHeight="1" x14ac:dyDescent="0.25">
      <c r="A23" s="164" t="s">
        <v>146</v>
      </c>
      <c r="B23" s="157" t="s">
        <v>164</v>
      </c>
      <c r="C23" s="157" t="s">
        <v>144</v>
      </c>
      <c r="D23" s="162" t="s">
        <v>133</v>
      </c>
      <c r="E23" s="159" t="s">
        <v>163</v>
      </c>
      <c r="F23" s="234">
        <f>P7a!F23</f>
        <v>0</v>
      </c>
      <c r="G23" s="158" t="s">
        <v>145</v>
      </c>
      <c r="H23" s="234">
        <f>SUM('P1'!H23,'P2'!H23,'P3'!H23,'P4'!H23,'P5'!H23,'P6'!H23,P7a!H23,P7b!H23,'P8'!H23)</f>
        <v>47.934298993570032</v>
      </c>
      <c r="I23" s="160">
        <f t="shared" si="1"/>
        <v>0</v>
      </c>
      <c r="J23" s="160">
        <f>I23*K!$G$23</f>
        <v>0</v>
      </c>
      <c r="K23" s="171" t="e">
        <f t="shared" si="0"/>
        <v>#DIV/0!</v>
      </c>
      <c r="M23" s="77"/>
    </row>
    <row r="24" spans="1:13" s="76" customFormat="1" ht="16.2" hidden="1" customHeight="1" x14ac:dyDescent="0.25">
      <c r="A24" s="164" t="s">
        <v>165</v>
      </c>
      <c r="B24" s="157" t="s">
        <v>153</v>
      </c>
      <c r="C24" s="157" t="s">
        <v>144</v>
      </c>
      <c r="D24" s="162" t="s">
        <v>133</v>
      </c>
      <c r="E24" s="159" t="s">
        <v>166</v>
      </c>
      <c r="F24" s="160"/>
      <c r="G24" s="158" t="s">
        <v>145</v>
      </c>
      <c r="H24" s="234"/>
      <c r="I24" s="160">
        <f t="shared" si="1"/>
        <v>0</v>
      </c>
      <c r="J24" s="160">
        <f>I24*K!$G$23</f>
        <v>0</v>
      </c>
      <c r="K24" s="171" t="e">
        <f t="shared" si="0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253"/>
      <c r="I25" s="116"/>
      <c r="J25" s="116"/>
      <c r="K25" s="142"/>
      <c r="M25" s="77"/>
    </row>
    <row r="26" spans="1:13" s="75" customFormat="1" ht="18" customHeight="1" x14ac:dyDescent="0.25">
      <c r="A26" s="215">
        <v>3</v>
      </c>
      <c r="B26" s="216" t="s">
        <v>123</v>
      </c>
      <c r="C26" s="216"/>
      <c r="D26" s="216"/>
      <c r="E26" s="135"/>
      <c r="F26" s="136"/>
      <c r="G26" s="134"/>
      <c r="H26" s="259"/>
      <c r="I26" s="135"/>
      <c r="J26" s="221">
        <f>J28+J33+J39+J43</f>
        <v>0</v>
      </c>
      <c r="K26" s="210" t="e">
        <f>J26/$J$53</f>
        <v>#DIV/0!</v>
      </c>
      <c r="M26" s="77"/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257"/>
      <c r="I27" s="112"/>
      <c r="J27" s="112"/>
      <c r="K27" s="141"/>
      <c r="M27" s="77"/>
    </row>
    <row r="28" spans="1:13" s="75" customFormat="1" ht="18" customHeight="1" x14ac:dyDescent="0.25">
      <c r="A28" s="131" t="s">
        <v>60</v>
      </c>
      <c r="B28" s="132" t="s">
        <v>174</v>
      </c>
      <c r="C28" s="132"/>
      <c r="D28" s="132"/>
      <c r="E28" s="132"/>
      <c r="F28" s="133"/>
      <c r="G28" s="131"/>
      <c r="H28" s="256"/>
      <c r="I28" s="132"/>
      <c r="J28" s="222">
        <f>SUM(J29:J31)</f>
        <v>0</v>
      </c>
      <c r="K28" s="226" t="e">
        <f>SUM(K29:K31)</f>
        <v>#DIV/0!</v>
      </c>
      <c r="M28" s="77"/>
    </row>
    <row r="29" spans="1:13" s="76" customFormat="1" x14ac:dyDescent="0.25">
      <c r="A29" s="164" t="s">
        <v>141</v>
      </c>
      <c r="B29" s="157">
        <v>65003710</v>
      </c>
      <c r="C29" s="164" t="s">
        <v>144</v>
      </c>
      <c r="D29" s="169" t="s">
        <v>168</v>
      </c>
      <c r="E29" s="241" t="s">
        <v>175</v>
      </c>
      <c r="F29" s="234">
        <f>'P3'!F29</f>
        <v>0</v>
      </c>
      <c r="G29" s="194" t="s">
        <v>128</v>
      </c>
      <c r="H29" s="234">
        <f>SUM('P1'!H29,'P2'!H29,'P3'!H29,'P4'!H29,'P5'!H29,'P6'!H29,P7a!H29,P7b!H29,'P8'!H29)</f>
        <v>516</v>
      </c>
      <c r="I29" s="160">
        <f>H29*F29</f>
        <v>0</v>
      </c>
      <c r="J29" s="160">
        <f>I29*K!$G$24</f>
        <v>0</v>
      </c>
      <c r="K29" s="172" t="e">
        <f>J29/$J$53</f>
        <v>#DIV/0!</v>
      </c>
      <c r="M29" s="77"/>
    </row>
    <row r="30" spans="1:13" s="76" customFormat="1" x14ac:dyDescent="0.25">
      <c r="A30" s="164" t="s">
        <v>146</v>
      </c>
      <c r="B30" s="157">
        <v>65001667</v>
      </c>
      <c r="C30" s="164" t="s">
        <v>144</v>
      </c>
      <c r="D30" s="169" t="s">
        <v>168</v>
      </c>
      <c r="E30" s="230" t="s">
        <v>176</v>
      </c>
      <c r="F30" s="234">
        <f>'P3'!F30</f>
        <v>0</v>
      </c>
      <c r="G30" s="194" t="s">
        <v>137</v>
      </c>
      <c r="H30" s="234">
        <f>SUM('P1'!H30,'P2'!H30,'P3'!H30,'P4'!H30,'P5'!H30,'P6'!H30,P7a!H30,P7b!H30,'P8'!H30)</f>
        <v>2.532291666666666E-2</v>
      </c>
      <c r="I30" s="160">
        <f t="shared" ref="I30:I31" si="2">H30*F30</f>
        <v>0</v>
      </c>
      <c r="J30" s="160">
        <f>I30*K!$G$24</f>
        <v>0</v>
      </c>
      <c r="K30" s="172" t="e">
        <f>J30/$J$53</f>
        <v>#DIV/0!</v>
      </c>
      <c r="M30" s="77">
        <f>J30+J40</f>
        <v>0</v>
      </c>
    </row>
    <row r="31" spans="1:13" s="76" customFormat="1" x14ac:dyDescent="0.25">
      <c r="A31" s="164" t="s">
        <v>149</v>
      </c>
      <c r="B31" s="157">
        <v>65001668</v>
      </c>
      <c r="C31" s="164" t="s">
        <v>144</v>
      </c>
      <c r="D31" s="169" t="s">
        <v>168</v>
      </c>
      <c r="E31" s="230" t="s">
        <v>177</v>
      </c>
      <c r="F31" s="234">
        <f>'P3'!F31</f>
        <v>0</v>
      </c>
      <c r="G31" s="194" t="s">
        <v>137</v>
      </c>
      <c r="H31" s="234">
        <f>SUM('P1'!H31,'P2'!H31,'P3'!H31,'P4'!H31,'P5'!H31,'P6'!H31,P7a!H31,P7b!H31,'P8'!H31)</f>
        <v>1.266145833333333E-2</v>
      </c>
      <c r="I31" s="160">
        <f t="shared" si="2"/>
        <v>0</v>
      </c>
      <c r="J31" s="160">
        <f>I31*K!$G$24</f>
        <v>0</v>
      </c>
      <c r="K31" s="172" t="e">
        <f>J31/$J$53</f>
        <v>#DIV/0!</v>
      </c>
      <c r="M31" s="77">
        <f>J31+J41</f>
        <v>0</v>
      </c>
    </row>
    <row r="32" spans="1:13" ht="5.0999999999999996" customHeight="1" x14ac:dyDescent="0.3">
      <c r="A32" s="120"/>
      <c r="B32" s="121"/>
      <c r="C32" s="121"/>
      <c r="D32" s="122"/>
      <c r="E32" s="123"/>
      <c r="F32" s="118"/>
      <c r="G32" s="112"/>
      <c r="H32" s="257"/>
      <c r="I32" s="112"/>
      <c r="J32" s="112"/>
      <c r="K32" s="141"/>
      <c r="M32" s="77"/>
    </row>
    <row r="33" spans="1:13" s="75" customFormat="1" ht="18" customHeight="1" x14ac:dyDescent="0.25">
      <c r="A33" s="109" t="s">
        <v>61</v>
      </c>
      <c r="B33" s="124" t="s">
        <v>410</v>
      </c>
      <c r="C33" s="124"/>
      <c r="D33" s="124"/>
      <c r="E33" s="124"/>
      <c r="F33" s="111"/>
      <c r="G33" s="109"/>
      <c r="H33" s="260"/>
      <c r="I33" s="110"/>
      <c r="J33" s="125">
        <f>SUM(J34:J37)</f>
        <v>0</v>
      </c>
      <c r="K33" s="225" t="e">
        <f>SUM(K34:K37)</f>
        <v>#DIV/0!</v>
      </c>
      <c r="M33" s="77"/>
    </row>
    <row r="34" spans="1:13" s="76" customFormat="1" ht="27.6" x14ac:dyDescent="0.25">
      <c r="A34" s="164" t="s">
        <v>141</v>
      </c>
      <c r="B34" s="157">
        <v>65001207</v>
      </c>
      <c r="C34" s="164" t="s">
        <v>144</v>
      </c>
      <c r="D34" s="169" t="s">
        <v>168</v>
      </c>
      <c r="E34" s="242" t="s">
        <v>167</v>
      </c>
      <c r="F34" s="234">
        <f>'P6'!F34</f>
        <v>0</v>
      </c>
      <c r="G34" s="194" t="s">
        <v>169</v>
      </c>
      <c r="H34" s="234">
        <f>SUM('P1'!H34,'P2'!H34,'P3'!H34,'P4'!H34,'P5'!H34,'P6'!H34,P7a!H34,P7b!H34,'P8'!H34)</f>
        <v>1</v>
      </c>
      <c r="I34" s="160">
        <f>H34*F34</f>
        <v>0</v>
      </c>
      <c r="J34" s="160">
        <f>I34*K!$G$24</f>
        <v>0</v>
      </c>
      <c r="K34" s="172" t="e">
        <f>J34/$J$53</f>
        <v>#DIV/0!</v>
      </c>
      <c r="M34" s="77"/>
    </row>
    <row r="35" spans="1:13" s="76" customFormat="1" ht="26.4" customHeight="1" x14ac:dyDescent="0.25">
      <c r="A35" s="164" t="s">
        <v>146</v>
      </c>
      <c r="B35" s="157">
        <v>65001208</v>
      </c>
      <c r="C35" s="169" t="s">
        <v>144</v>
      </c>
      <c r="D35" s="169" t="s">
        <v>168</v>
      </c>
      <c r="E35" s="240" t="s">
        <v>171</v>
      </c>
      <c r="F35" s="234">
        <f>'P6'!F35</f>
        <v>0</v>
      </c>
      <c r="G35" s="194" t="s">
        <v>128</v>
      </c>
      <c r="H35" s="234">
        <f>SUM('P1'!H35,'P2'!H35,'P3'!H35,'P4'!H35,'P5'!H35,'P6'!H35,P7a!H35,P7b!H35,'P8'!H35)</f>
        <v>516</v>
      </c>
      <c r="I35" s="160">
        <f t="shared" ref="I35:I37" si="3">H35*F35</f>
        <v>0</v>
      </c>
      <c r="J35" s="160">
        <f>I35*K!$G$24</f>
        <v>0</v>
      </c>
      <c r="K35" s="171" t="e">
        <f>J35/$J$53</f>
        <v>#DIV/0!</v>
      </c>
      <c r="M35" s="77"/>
    </row>
    <row r="36" spans="1:13" s="76" customFormat="1" x14ac:dyDescent="0.25">
      <c r="A36" s="164" t="s">
        <v>149</v>
      </c>
      <c r="B36" s="157">
        <v>65001209</v>
      </c>
      <c r="C36" s="164" t="s">
        <v>144</v>
      </c>
      <c r="D36" s="169" t="s">
        <v>168</v>
      </c>
      <c r="E36" s="242" t="s">
        <v>172</v>
      </c>
      <c r="F36" s="234">
        <f>'P6'!F36</f>
        <v>0</v>
      </c>
      <c r="G36" s="194" t="s">
        <v>169</v>
      </c>
      <c r="H36" s="234">
        <f>SUM('P1'!H36,'P2'!H36,'P3'!H36,'P4'!H36,'P5'!H36,'P6'!H36,P7a!H36,P7b!H36,'P8'!H36)</f>
        <v>3</v>
      </c>
      <c r="I36" s="160">
        <f t="shared" si="3"/>
        <v>0</v>
      </c>
      <c r="J36" s="160">
        <f>I36*K!$G$24</f>
        <v>0</v>
      </c>
      <c r="K36" s="172" t="e">
        <f>J36/$J$53</f>
        <v>#DIV/0!</v>
      </c>
      <c r="M36" s="77"/>
    </row>
    <row r="37" spans="1:13" s="76" customFormat="1" ht="26.4" customHeight="1" x14ac:dyDescent="0.25">
      <c r="A37" s="164" t="s">
        <v>154</v>
      </c>
      <c r="B37" s="157">
        <v>65001210</v>
      </c>
      <c r="C37" s="169" t="s">
        <v>144</v>
      </c>
      <c r="D37" s="169" t="s">
        <v>168</v>
      </c>
      <c r="E37" s="240" t="s">
        <v>173</v>
      </c>
      <c r="F37" s="234">
        <f>'P6'!F37</f>
        <v>0</v>
      </c>
      <c r="G37" s="194" t="s">
        <v>130</v>
      </c>
      <c r="H37" s="234">
        <f>SUM('P1'!H37,'P2'!H37,'P3'!H37,'P4'!H37,'P5'!H37,'P6'!H37,P7a!H37,P7b!H37,'P8'!H37)</f>
        <v>30</v>
      </c>
      <c r="I37" s="160">
        <f t="shared" si="3"/>
        <v>0</v>
      </c>
      <c r="J37" s="160">
        <f>I37*K!$G$24</f>
        <v>0</v>
      </c>
      <c r="K37" s="171" t="e">
        <f>J37/$J$53</f>
        <v>#DIV/0!</v>
      </c>
      <c r="M37" s="77"/>
    </row>
    <row r="38" spans="1:13" s="76" customFormat="1" ht="9" customHeight="1" x14ac:dyDescent="0.25">
      <c r="A38" s="195"/>
      <c r="B38" s="120"/>
      <c r="C38" s="120"/>
      <c r="D38" s="196"/>
      <c r="E38" s="197"/>
      <c r="F38" s="198"/>
      <c r="G38" s="112"/>
      <c r="H38" s="261"/>
      <c r="I38" s="199"/>
      <c r="J38" s="199"/>
      <c r="K38" s="200"/>
      <c r="M38" s="77"/>
    </row>
    <row r="39" spans="1:13" s="75" customFormat="1" ht="18" customHeight="1" x14ac:dyDescent="0.25">
      <c r="A39" s="109" t="s">
        <v>62</v>
      </c>
      <c r="B39" s="124" t="s">
        <v>444</v>
      </c>
      <c r="C39" s="124"/>
      <c r="D39" s="124"/>
      <c r="E39" s="124"/>
      <c r="F39" s="111"/>
      <c r="G39" s="109"/>
      <c r="H39" s="260"/>
      <c r="I39" s="110"/>
      <c r="J39" s="125">
        <f>SUM(J40:J41)</f>
        <v>0</v>
      </c>
      <c r="K39" s="225" t="e">
        <f>SUM(K40:K41)</f>
        <v>#DIV/0!</v>
      </c>
      <c r="M39" s="77"/>
    </row>
    <row r="40" spans="1:13" s="76" customFormat="1" x14ac:dyDescent="0.25">
      <c r="A40" s="164" t="s">
        <v>141</v>
      </c>
      <c r="B40" s="157">
        <v>65001667</v>
      </c>
      <c r="C40" s="164" t="s">
        <v>144</v>
      </c>
      <c r="D40" s="169" t="s">
        <v>168</v>
      </c>
      <c r="E40" s="241" t="s">
        <v>176</v>
      </c>
      <c r="F40" s="234">
        <f>'P2'!F40</f>
        <v>0</v>
      </c>
      <c r="G40" s="194" t="s">
        <v>137</v>
      </c>
      <c r="H40" s="234">
        <f>SUM('P1'!H40,'P2'!H40,'P3'!H40,'P4'!H40,'P5'!H40,'P6'!H40,P7a!H40,P7b!H40,'P8'!H40)</f>
        <v>4.1328640000000007E-2</v>
      </c>
      <c r="I40" s="160">
        <f>H40*F40</f>
        <v>0</v>
      </c>
      <c r="J40" s="160">
        <f>I40*K!$G$24</f>
        <v>0</v>
      </c>
      <c r="K40" s="172" t="e">
        <f>J40/$J$53</f>
        <v>#DIV/0!</v>
      </c>
      <c r="M40" s="77"/>
    </row>
    <row r="41" spans="1:13" s="76" customFormat="1" x14ac:dyDescent="0.25">
      <c r="A41" s="164" t="s">
        <v>146</v>
      </c>
      <c r="B41" s="157">
        <v>65001668</v>
      </c>
      <c r="C41" s="164" t="s">
        <v>144</v>
      </c>
      <c r="D41" s="169" t="s">
        <v>168</v>
      </c>
      <c r="E41" s="241" t="s">
        <v>177</v>
      </c>
      <c r="F41" s="234">
        <f>'P2'!F41</f>
        <v>0</v>
      </c>
      <c r="G41" s="194" t="s">
        <v>137</v>
      </c>
      <c r="H41" s="234">
        <f>SUM('P1'!H41,'P2'!H41,'P3'!H41,'P4'!H41,'P5'!H41,'P6'!H41,P7a!H41,P7b!H41,'P8'!H41)</f>
        <v>4.1328640000000007E-2</v>
      </c>
      <c r="I41" s="160">
        <f>H41*F41</f>
        <v>0</v>
      </c>
      <c r="J41" s="160">
        <f>I41*K!$G$24</f>
        <v>0</v>
      </c>
      <c r="K41" s="172" t="e">
        <f>J41/$J$53</f>
        <v>#DIV/0!</v>
      </c>
      <c r="M41" s="77"/>
    </row>
    <row r="42" spans="1:13" ht="5.0999999999999996" customHeight="1" x14ac:dyDescent="0.3">
      <c r="A42" s="164"/>
      <c r="B42" s="169"/>
      <c r="C42" s="169"/>
      <c r="D42" s="164"/>
      <c r="E42" s="126"/>
      <c r="F42" s="118"/>
      <c r="G42" s="158"/>
      <c r="H42" s="257"/>
      <c r="I42" s="112"/>
      <c r="J42" s="112"/>
      <c r="K42" s="141"/>
      <c r="M42" s="77"/>
    </row>
    <row r="43" spans="1:13" s="75" customFormat="1" ht="18" customHeight="1" x14ac:dyDescent="0.25">
      <c r="A43" s="109" t="s">
        <v>63</v>
      </c>
      <c r="B43" s="110" t="s">
        <v>180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3" s="76" customFormat="1" x14ac:dyDescent="0.25">
      <c r="A44" s="169" t="s">
        <v>141</v>
      </c>
      <c r="B44" s="241">
        <v>65001114</v>
      </c>
      <c r="C44" s="169" t="s">
        <v>144</v>
      </c>
      <c r="D44" s="169" t="s">
        <v>168</v>
      </c>
      <c r="E44" s="241" t="s">
        <v>181</v>
      </c>
      <c r="F44" s="234">
        <f>'P4'!F44</f>
        <v>0</v>
      </c>
      <c r="G44" s="169" t="s">
        <v>169</v>
      </c>
      <c r="H44" s="234">
        <f>SUM('P1'!H44,'P2'!H44,'P3'!H44,'P4'!H44,'P5'!H44,'P6'!H44,P7a!H44,P7b!H44,'P8'!H44)</f>
        <v>1</v>
      </c>
      <c r="I44" s="160">
        <f t="shared" ref="I44:I45" si="4">H44*F44</f>
        <v>0</v>
      </c>
      <c r="J44" s="160">
        <f>(I44*K!$G$24)</f>
        <v>0</v>
      </c>
      <c r="K44" s="172" t="e">
        <f>J44/$J$53</f>
        <v>#DIV/0!</v>
      </c>
    </row>
    <row r="45" spans="1:13" s="76" customFormat="1" x14ac:dyDescent="0.25">
      <c r="A45" s="169" t="s">
        <v>146</v>
      </c>
      <c r="B45" s="241">
        <v>65001115</v>
      </c>
      <c r="C45" s="169" t="s">
        <v>144</v>
      </c>
      <c r="D45" s="169" t="s">
        <v>168</v>
      </c>
      <c r="E45" s="241" t="s">
        <v>182</v>
      </c>
      <c r="F45" s="234">
        <f>'P4'!F45</f>
        <v>0</v>
      </c>
      <c r="G45" s="169" t="s">
        <v>169</v>
      </c>
      <c r="H45" s="234">
        <f>SUM('P1'!H45,'P2'!H45,'P3'!H45,'P4'!H45,'P5'!H45,'P6'!H45,P7a!H45,P7b!H45,'P8'!H45)</f>
        <v>1</v>
      </c>
      <c r="I45" s="160">
        <f t="shared" si="4"/>
        <v>0</v>
      </c>
      <c r="J45" s="160">
        <f>(I45*K!$G$24)</f>
        <v>0</v>
      </c>
      <c r="K45" s="172" t="e">
        <f>J45/$J$53</f>
        <v>#DIV/0!</v>
      </c>
    </row>
    <row r="46" spans="1:13" s="75" customFormat="1" ht="18" customHeight="1" x14ac:dyDescent="0.25">
      <c r="A46" s="215" t="s">
        <v>422</v>
      </c>
      <c r="B46" s="216" t="s">
        <v>423</v>
      </c>
      <c r="C46" s="216"/>
      <c r="D46" s="216"/>
      <c r="E46" s="135"/>
      <c r="F46" s="136"/>
      <c r="G46" s="134"/>
      <c r="H46" s="259"/>
      <c r="I46" s="135"/>
      <c r="J46" s="221">
        <f>J48</f>
        <v>0</v>
      </c>
      <c r="K46" s="210" t="e">
        <f>J46/$J$53</f>
        <v>#DIV/0!</v>
      </c>
      <c r="L46" s="73"/>
      <c r="M46" s="77"/>
    </row>
    <row r="47" spans="1:13" ht="5.0999999999999996" customHeight="1" x14ac:dyDescent="0.3">
      <c r="A47" s="217"/>
      <c r="B47" s="121"/>
      <c r="C47" s="121"/>
      <c r="D47" s="217"/>
      <c r="E47" s="126"/>
      <c r="F47" s="118"/>
      <c r="G47" s="112"/>
      <c r="H47" s="257"/>
      <c r="I47" s="112"/>
      <c r="J47" s="112"/>
      <c r="K47" s="141"/>
      <c r="M47" s="77"/>
    </row>
    <row r="48" spans="1:13" s="75" customFormat="1" ht="18" customHeight="1" x14ac:dyDescent="0.25">
      <c r="A48" s="109" t="s">
        <v>73</v>
      </c>
      <c r="B48" s="110" t="s">
        <v>179</v>
      </c>
      <c r="C48" s="110"/>
      <c r="D48" s="110"/>
      <c r="E48" s="110"/>
      <c r="F48" s="111"/>
      <c r="G48" s="109"/>
      <c r="H48" s="260"/>
      <c r="I48" s="110"/>
      <c r="J48" s="130">
        <f>SUM(J49:J51)</f>
        <v>0</v>
      </c>
      <c r="K48" s="224" t="e">
        <f>SUM(K49:K51)</f>
        <v>#DIV/0!</v>
      </c>
      <c r="L48" s="73"/>
      <c r="M48" s="77"/>
    </row>
    <row r="49" spans="1:13" s="76" customFormat="1" x14ac:dyDescent="0.25">
      <c r="A49" s="164" t="s">
        <v>141</v>
      </c>
      <c r="B49" s="169">
        <v>65001001</v>
      </c>
      <c r="C49" s="169" t="s">
        <v>144</v>
      </c>
      <c r="D49" s="169" t="s">
        <v>168</v>
      </c>
      <c r="E49" s="165" t="s">
        <v>183</v>
      </c>
      <c r="F49" s="234">
        <f>'P2'!F49</f>
        <v>0</v>
      </c>
      <c r="G49" s="194" t="s">
        <v>134</v>
      </c>
      <c r="H49" s="234">
        <f>SUM('P1'!H49,'P2'!H49,'P3'!H49,'P4'!H49,'P5'!H49,'P6'!H49,P7a!H49,P7b!H49,'P8'!H49)</f>
        <v>1</v>
      </c>
      <c r="I49" s="239">
        <f>ROUND(('P1'!I49+'P3'!I49+'P2'!I49+'P4'!I49+'P5'!I49+'P6'!I49+P7a!I49+'P8'!I49),2)</f>
        <v>0</v>
      </c>
      <c r="J49" s="160">
        <f>I49*K!$G$25</f>
        <v>0</v>
      </c>
      <c r="K49" s="172" t="e">
        <f>J49/$J$53</f>
        <v>#DIV/0!</v>
      </c>
      <c r="M49" s="77"/>
    </row>
    <row r="50" spans="1:13" s="76" customFormat="1" ht="16.2" customHeight="1" x14ac:dyDescent="0.25">
      <c r="A50" s="164" t="s">
        <v>146</v>
      </c>
      <c r="B50" s="169" t="s">
        <v>170</v>
      </c>
      <c r="C50" s="169" t="s">
        <v>186</v>
      </c>
      <c r="D50" s="170" t="s">
        <v>185</v>
      </c>
      <c r="E50" s="165" t="s">
        <v>184</v>
      </c>
      <c r="F50" s="234">
        <f>'P2'!F50</f>
        <v>0</v>
      </c>
      <c r="G50" s="194" t="s">
        <v>169</v>
      </c>
      <c r="H50" s="234">
        <f>SUM('P1'!H50,'P2'!H50,'P3'!H50,'P4'!H50,'P5'!H50,'P6'!H50,P7a!H50,P7b!H50,'P8'!H50)</f>
        <v>4</v>
      </c>
      <c r="I50" s="160">
        <f t="shared" ref="I50:I51" si="5">H50*F50</f>
        <v>0</v>
      </c>
      <c r="J50" s="160">
        <f>I50*K!$G$25</f>
        <v>0</v>
      </c>
      <c r="K50" s="172" t="e">
        <f>J50/$J$53</f>
        <v>#DIV/0!</v>
      </c>
      <c r="M50" s="77"/>
    </row>
    <row r="51" spans="1:13" s="76" customFormat="1" ht="16.2" customHeight="1" x14ac:dyDescent="0.25">
      <c r="A51" s="164" t="s">
        <v>149</v>
      </c>
      <c r="B51" s="169" t="s">
        <v>170</v>
      </c>
      <c r="C51" s="169" t="s">
        <v>186</v>
      </c>
      <c r="D51" s="170" t="s">
        <v>185</v>
      </c>
      <c r="E51" s="165" t="s">
        <v>187</v>
      </c>
      <c r="F51" s="234">
        <f>'P2'!F51</f>
        <v>0</v>
      </c>
      <c r="G51" s="194" t="s">
        <v>169</v>
      </c>
      <c r="H51" s="234">
        <f>SUM('P1'!H51,'P2'!H51,'P3'!H51,'P4'!H51,'P5'!H51,'P6'!H51,P7a!H51,P7b!H51,'P8'!H51)</f>
        <v>4</v>
      </c>
      <c r="I51" s="160">
        <f t="shared" si="5"/>
        <v>0</v>
      </c>
      <c r="J51" s="160">
        <f>I51*K!$G$25</f>
        <v>0</v>
      </c>
      <c r="K51" s="172" t="e">
        <f>J51/$J$53</f>
        <v>#DIV/0!</v>
      </c>
      <c r="M51" s="77"/>
    </row>
    <row r="52" spans="1:13" ht="6" customHeight="1" x14ac:dyDescent="0.3">
      <c r="A52" s="104"/>
      <c r="B52" s="113"/>
      <c r="C52" s="113"/>
      <c r="D52" s="113"/>
      <c r="E52" s="127"/>
      <c r="F52" s="128"/>
      <c r="G52" s="138"/>
      <c r="H52" s="262"/>
      <c r="I52" s="116"/>
      <c r="J52" s="129"/>
      <c r="K52" s="143"/>
      <c r="M52" s="77"/>
    </row>
    <row r="53" spans="1:13" ht="18" customHeight="1" x14ac:dyDescent="0.3">
      <c r="A53" s="389" t="s">
        <v>424</v>
      </c>
      <c r="B53" s="389"/>
      <c r="C53" s="389"/>
      <c r="D53" s="389"/>
      <c r="E53" s="389"/>
      <c r="F53" s="218"/>
      <c r="G53" s="219"/>
      <c r="H53" s="263"/>
      <c r="I53" s="218" t="s">
        <v>135</v>
      </c>
      <c r="J53" s="218">
        <f>ROUND(J7+J16+J26+J46,2)</f>
        <v>0</v>
      </c>
      <c r="K53" s="223" t="e">
        <f>K7+K16+K26+K46</f>
        <v>#DIV/0!</v>
      </c>
      <c r="M53" s="77"/>
    </row>
    <row r="54" spans="1:13" ht="6" customHeight="1" x14ac:dyDescent="0.3">
      <c r="A54" s="79"/>
      <c r="B54" s="63"/>
      <c r="C54" s="63"/>
      <c r="D54" s="80"/>
      <c r="E54" s="81"/>
      <c r="F54" s="86"/>
      <c r="G54" s="80"/>
      <c r="H54" s="264"/>
      <c r="I54" s="82"/>
      <c r="J54" s="74"/>
      <c r="K54" s="174"/>
      <c r="M54" s="75"/>
    </row>
    <row r="55" spans="1:13" ht="20.100000000000001" customHeight="1" x14ac:dyDescent="0.3">
      <c r="A55" s="105" t="s">
        <v>425</v>
      </c>
      <c r="B55" s="106"/>
      <c r="C55" s="106"/>
      <c r="D55" s="106"/>
      <c r="E55" s="106"/>
      <c r="F55" s="107"/>
      <c r="G55" s="139"/>
      <c r="H55" s="265"/>
      <c r="I55" s="106"/>
      <c r="J55" s="106"/>
      <c r="K55" s="107"/>
      <c r="M55" s="75"/>
    </row>
    <row r="56" spans="1:13" ht="24" customHeight="1" x14ac:dyDescent="0.3">
      <c r="A56" s="108" t="s">
        <v>426</v>
      </c>
      <c r="B56" s="392" t="s">
        <v>427</v>
      </c>
      <c r="C56" s="392"/>
      <c r="D56" s="392"/>
      <c r="E56" s="392"/>
      <c r="F56" s="392"/>
      <c r="G56" s="392"/>
      <c r="H56" s="392"/>
      <c r="I56" s="392"/>
      <c r="J56" s="392"/>
      <c r="K56" s="392"/>
      <c r="M56" s="75"/>
    </row>
    <row r="57" spans="1:13" ht="13.2" customHeight="1" x14ac:dyDescent="0.3">
      <c r="A57" s="108" t="s">
        <v>428</v>
      </c>
      <c r="B57" s="386" t="s">
        <v>429</v>
      </c>
      <c r="C57" s="386"/>
      <c r="D57" s="386"/>
      <c r="E57" s="386"/>
      <c r="F57" s="386"/>
      <c r="G57" s="386"/>
      <c r="H57" s="386"/>
      <c r="I57" s="386"/>
      <c r="J57" s="386"/>
      <c r="K57" s="386"/>
      <c r="M57" s="75"/>
    </row>
    <row r="58" spans="1:13" ht="13.2" customHeight="1" x14ac:dyDescent="0.3">
      <c r="A58" s="108" t="s">
        <v>430</v>
      </c>
      <c r="B58" s="386" t="s">
        <v>431</v>
      </c>
      <c r="C58" s="386"/>
      <c r="D58" s="386"/>
      <c r="E58" s="386"/>
      <c r="F58" s="386"/>
      <c r="G58" s="386"/>
      <c r="H58" s="386"/>
      <c r="I58" s="386"/>
      <c r="J58" s="386"/>
      <c r="K58" s="386"/>
      <c r="M58" s="75"/>
    </row>
    <row r="59" spans="1:13" ht="13.2" customHeight="1" x14ac:dyDescent="0.3">
      <c r="A59" s="108" t="s">
        <v>432</v>
      </c>
      <c r="B59" s="386" t="s">
        <v>445</v>
      </c>
      <c r="C59" s="386"/>
      <c r="D59" s="386"/>
      <c r="E59" s="386"/>
      <c r="F59" s="386"/>
      <c r="G59" s="386"/>
      <c r="H59" s="386"/>
      <c r="I59" s="386"/>
      <c r="J59" s="386"/>
      <c r="K59" s="386"/>
      <c r="M59" s="75"/>
    </row>
    <row r="60" spans="1:13" ht="13.2" customHeight="1" x14ac:dyDescent="0.3">
      <c r="A60" s="390"/>
      <c r="B60" s="390"/>
      <c r="C60" s="390"/>
      <c r="D60" s="390"/>
      <c r="E60" s="390"/>
      <c r="F60" s="390"/>
      <c r="G60" s="390"/>
      <c r="H60" s="390"/>
      <c r="I60" s="390"/>
      <c r="J60" s="201"/>
      <c r="K60" s="201"/>
    </row>
    <row r="61" spans="1:13" ht="13.2" customHeight="1" x14ac:dyDescent="0.3">
      <c r="A61" s="391"/>
      <c r="B61" s="391"/>
      <c r="C61" s="391"/>
      <c r="D61" s="391"/>
      <c r="E61" s="391"/>
      <c r="F61" s="391"/>
      <c r="G61" s="391"/>
      <c r="H61" s="391"/>
      <c r="I61" s="391"/>
      <c r="J61" s="201"/>
      <c r="K61" s="201"/>
    </row>
    <row r="62" spans="1:13" ht="13.2" customHeight="1" x14ac:dyDescent="0.3">
      <c r="A62" s="391"/>
      <c r="B62" s="391"/>
      <c r="C62" s="391"/>
      <c r="D62" s="391"/>
      <c r="E62" s="391"/>
      <c r="F62" s="391"/>
      <c r="G62" s="391"/>
      <c r="H62" s="391"/>
      <c r="I62" s="391"/>
      <c r="J62" s="201"/>
      <c r="K62" s="201"/>
    </row>
    <row r="63" spans="1:13" x14ac:dyDescent="0.3">
      <c r="A63" s="288"/>
      <c r="B63" s="288"/>
      <c r="C63" s="288"/>
      <c r="D63" s="288"/>
      <c r="E63" s="84"/>
      <c r="G63" s="84"/>
      <c r="H63" s="84"/>
      <c r="L63"/>
    </row>
    <row r="64" spans="1:13" x14ac:dyDescent="0.3">
      <c r="A64" s="391"/>
      <c r="B64" s="391"/>
      <c r="C64" s="391"/>
      <c r="D64" s="391"/>
      <c r="F64" s="391"/>
      <c r="G64" s="391"/>
      <c r="H64" s="391"/>
      <c r="I64" s="391"/>
    </row>
    <row r="65" spans="1:9" x14ac:dyDescent="0.3">
      <c r="A65" s="391"/>
      <c r="B65" s="391"/>
      <c r="C65" s="391"/>
      <c r="D65" s="391"/>
      <c r="F65" s="391"/>
      <c r="G65" s="391"/>
      <c r="H65" s="391"/>
      <c r="I65" s="391"/>
    </row>
  </sheetData>
  <mergeCells count="17">
    <mergeCell ref="D1:K1"/>
    <mergeCell ref="F6:G6"/>
    <mergeCell ref="A53:E53"/>
    <mergeCell ref="B56:K56"/>
    <mergeCell ref="B57:K57"/>
    <mergeCell ref="A64:D64"/>
    <mergeCell ref="A65:D65"/>
    <mergeCell ref="F64:I64"/>
    <mergeCell ref="F65:I65"/>
    <mergeCell ref="B58:K58"/>
    <mergeCell ref="F62:I62"/>
    <mergeCell ref="A60:E60"/>
    <mergeCell ref="F60:I60"/>
    <mergeCell ref="A61:E61"/>
    <mergeCell ref="F61:I61"/>
    <mergeCell ref="A62:E62"/>
    <mergeCell ref="B59:K59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-0.249977111117893"/>
    <pageSetUpPr fitToPage="1"/>
  </sheetPr>
  <dimension ref="A1:L18"/>
  <sheetViews>
    <sheetView showGridLines="0" view="pageBreakPreview" zoomScale="80" zoomScaleNormal="80" zoomScaleSheetLayoutView="80" workbookViewId="0">
      <selection activeCell="E10" sqref="E10"/>
    </sheetView>
  </sheetViews>
  <sheetFormatPr defaultColWidth="9.109375" defaultRowHeight="15.6" x14ac:dyDescent="0.3"/>
  <cols>
    <col min="1" max="1" width="13.44140625" style="71" customWidth="1"/>
    <col min="2" max="2" width="42.109375" style="144" customWidth="1"/>
    <col min="3" max="3" width="28.109375" style="144" customWidth="1"/>
    <col min="4" max="4" width="14.109375" style="144" bestFit="1" customWidth="1"/>
    <col min="5" max="5" width="14.33203125" style="71" bestFit="1" customWidth="1"/>
    <col min="6" max="6" width="15.6640625" customWidth="1"/>
    <col min="7" max="7" width="9.109375" customWidth="1"/>
    <col min="8" max="8" width="11.109375" customWidth="1"/>
    <col min="9" max="10" width="9.109375" customWidth="1"/>
    <col min="11" max="11" width="19.6640625" customWidth="1"/>
    <col min="12" max="12" width="20.109375" customWidth="1"/>
    <col min="13" max="15" width="19" style="71" customWidth="1"/>
    <col min="16" max="16384" width="9.109375" style="71"/>
  </cols>
  <sheetData>
    <row r="1" spans="1:12" ht="32.4" customHeight="1" x14ac:dyDescent="0.3">
      <c r="B1" s="393" t="e">
        <f>'P1'!D1</f>
        <v>#REF!</v>
      </c>
      <c r="C1" s="394"/>
      <c r="D1" s="394"/>
      <c r="E1" s="394"/>
    </row>
    <row r="2" spans="1:12" x14ac:dyDescent="0.3">
      <c r="A2" s="57"/>
      <c r="B2" s="175"/>
      <c r="C2" s="175"/>
      <c r="D2" s="175"/>
      <c r="E2" s="57"/>
    </row>
    <row r="3" spans="1:12" ht="22.5" customHeight="1" x14ac:dyDescent="0.3">
      <c r="A3" s="56" t="s">
        <v>446</v>
      </c>
      <c r="B3" s="60"/>
      <c r="D3" s="58" t="s">
        <v>124</v>
      </c>
      <c r="E3" s="70" t="str">
        <f>Capa!$C$51</f>
        <v>Preencher a data</v>
      </c>
    </row>
    <row r="4" spans="1:12" ht="22.5" customHeight="1" x14ac:dyDescent="0.3">
      <c r="A4" s="56" t="s">
        <v>125</v>
      </c>
      <c r="B4" s="66" t="str">
        <f>Capa!$B$25</f>
        <v>CBH-DOCE</v>
      </c>
      <c r="C4" s="60"/>
      <c r="D4" s="60"/>
      <c r="E4" s="57"/>
    </row>
    <row r="5" spans="1:12" ht="22.5" customHeight="1" x14ac:dyDescent="0.3">
      <c r="A5" s="56" t="s">
        <v>126</v>
      </c>
      <c r="B5" s="66" t="str">
        <f>Capa!$B$30</f>
        <v>Baixo Guandu/Espírito Santo</v>
      </c>
      <c r="C5" s="60"/>
      <c r="D5" s="60"/>
      <c r="E5" s="57"/>
    </row>
    <row r="7" spans="1:12" s="140" customFormat="1" ht="33.6" customHeight="1" x14ac:dyDescent="0.25">
      <c r="A7" s="395" t="s">
        <v>188</v>
      </c>
      <c r="B7" s="395"/>
      <c r="C7" s="395"/>
      <c r="D7" s="243" t="s">
        <v>447</v>
      </c>
      <c r="E7" s="244" t="s">
        <v>138</v>
      </c>
      <c r="F7"/>
      <c r="G7"/>
      <c r="H7"/>
      <c r="I7"/>
      <c r="J7"/>
      <c r="K7"/>
      <c r="L7"/>
    </row>
    <row r="8" spans="1:12" ht="22.5" customHeight="1" x14ac:dyDescent="0.3">
      <c r="A8" s="173" t="s">
        <v>411</v>
      </c>
      <c r="B8" s="176" t="str">
        <f>Cronograma!B12</f>
        <v>Plano de Trabalho</v>
      </c>
      <c r="C8" s="178"/>
      <c r="D8" s="232" t="e">
        <f>E8/$E$17</f>
        <v>#DIV/0!</v>
      </c>
      <c r="E8" s="229">
        <f>'P1'!J53</f>
        <v>0</v>
      </c>
    </row>
    <row r="9" spans="1:12" ht="22.5" customHeight="1" x14ac:dyDescent="0.3">
      <c r="A9" s="173" t="s">
        <v>434</v>
      </c>
      <c r="B9" s="176" t="str">
        <f>Cronograma!B13</f>
        <v>Cadastro Técnico</v>
      </c>
      <c r="C9" s="178"/>
      <c r="D9" s="232" t="e">
        <f>E9/$E$17</f>
        <v>#DIV/0!</v>
      </c>
      <c r="E9" s="229">
        <f>'P2'!J53</f>
        <v>0</v>
      </c>
    </row>
    <row r="10" spans="1:12" ht="22.5" customHeight="1" x14ac:dyDescent="0.3">
      <c r="A10" s="173" t="s">
        <v>435</v>
      </c>
      <c r="B10" s="176" t="str">
        <f>Cronograma!B14</f>
        <v>Estudo Topográfico</v>
      </c>
      <c r="C10" s="178"/>
      <c r="D10" s="232" t="e">
        <f>E10/$E$17</f>
        <v>#DIV/0!</v>
      </c>
      <c r="E10" s="229">
        <f>'P3'!J53</f>
        <v>0</v>
      </c>
    </row>
    <row r="11" spans="1:12" ht="22.5" customHeight="1" x14ac:dyDescent="0.3">
      <c r="A11" s="173" t="s">
        <v>436</v>
      </c>
      <c r="B11" s="176" t="str">
        <f>Cronograma!B15</f>
        <v>Estudo de Concepção</v>
      </c>
      <c r="C11" s="178"/>
      <c r="D11" s="232" t="e">
        <f t="shared" ref="D11" si="0">E11/$E$17</f>
        <v>#DIV/0!</v>
      </c>
      <c r="E11" s="229">
        <f>'P4'!J53</f>
        <v>0</v>
      </c>
    </row>
    <row r="12" spans="1:12" ht="22.5" customHeight="1" x14ac:dyDescent="0.3">
      <c r="A12" s="173" t="s">
        <v>438</v>
      </c>
      <c r="B12" s="176" t="str">
        <f>Cronograma!B17</f>
        <v>Projeto Básico</v>
      </c>
      <c r="C12" s="178"/>
      <c r="D12" s="232" t="e">
        <f t="shared" ref="D12:D16" si="1">E12/$E$17</f>
        <v>#DIV/0!</v>
      </c>
      <c r="E12" s="229">
        <f>'P5'!J53</f>
        <v>0</v>
      </c>
    </row>
    <row r="13" spans="1:12" ht="22.5" customHeight="1" x14ac:dyDescent="0.3">
      <c r="A13" s="173" t="s">
        <v>439</v>
      </c>
      <c r="B13" s="176" t="str">
        <f>Cronograma!B18</f>
        <v>Estudos Geotécnicos</v>
      </c>
      <c r="C13" s="178"/>
      <c r="D13" s="232" t="e">
        <f t="shared" si="1"/>
        <v>#DIV/0!</v>
      </c>
      <c r="E13" s="229">
        <f>'P6'!J53</f>
        <v>0</v>
      </c>
    </row>
    <row r="14" spans="1:12" ht="22.5" customHeight="1" x14ac:dyDescent="0.3">
      <c r="A14" s="173" t="s">
        <v>448</v>
      </c>
      <c r="B14" s="176" t="str">
        <f>Cronograma!B16</f>
        <v>Estudos Ambientais Preliminares</v>
      </c>
      <c r="C14" s="178"/>
      <c r="D14" s="232" t="e">
        <f t="shared" si="1"/>
        <v>#DIV/0!</v>
      </c>
      <c r="E14" s="229">
        <f>P7a!J53</f>
        <v>0</v>
      </c>
    </row>
    <row r="15" spans="1:12" ht="22.5" customHeight="1" x14ac:dyDescent="0.3">
      <c r="A15" s="173" t="s">
        <v>449</v>
      </c>
      <c r="B15" s="176" t="str">
        <f>Cronograma!B19</f>
        <v>Estudos Ambientais Consolidados</v>
      </c>
      <c r="C15" s="178"/>
      <c r="D15" s="232" t="e">
        <f t="shared" si="1"/>
        <v>#DIV/0!</v>
      </c>
      <c r="E15" s="229">
        <f>P7b!J53</f>
        <v>0</v>
      </c>
    </row>
    <row r="16" spans="1:12" ht="22.5" customHeight="1" x14ac:dyDescent="0.3">
      <c r="A16" s="173" t="s">
        <v>442</v>
      </c>
      <c r="B16" s="176" t="str">
        <f>Cronograma!B20</f>
        <v>Projeto Executivo</v>
      </c>
      <c r="C16" s="179"/>
      <c r="D16" s="233" t="e">
        <f t="shared" si="1"/>
        <v>#DIV/0!</v>
      </c>
      <c r="E16" s="229">
        <f>'P8'!J53</f>
        <v>0</v>
      </c>
    </row>
    <row r="17" spans="1:5" ht="22.5" customHeight="1" x14ac:dyDescent="0.3">
      <c r="A17" s="396"/>
      <c r="B17" s="396"/>
      <c r="C17" s="245" t="s">
        <v>409</v>
      </c>
      <c r="D17" s="246" t="e">
        <f>SUM(D8:D16)</f>
        <v>#DIV/0!</v>
      </c>
      <c r="E17" s="247">
        <f>SUM(E8:E16)</f>
        <v>0</v>
      </c>
    </row>
    <row r="18" spans="1:5" ht="8.25" customHeight="1" x14ac:dyDescent="0.3"/>
  </sheetData>
  <mergeCells count="3">
    <mergeCell ref="B1:E1"/>
    <mergeCell ref="A7:C7"/>
    <mergeCell ref="A17:B1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4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  <pageSetUpPr fitToPage="1"/>
  </sheetPr>
  <dimension ref="A1:AJ39"/>
  <sheetViews>
    <sheetView showGridLines="0" tabSelected="1" zoomScale="70" zoomScaleNormal="70" zoomScaleSheetLayoutView="100" workbookViewId="0">
      <selection activeCell="Z15" sqref="Z15:AA20"/>
    </sheetView>
  </sheetViews>
  <sheetFormatPr defaultColWidth="9.109375" defaultRowHeight="15.6" x14ac:dyDescent="0.3"/>
  <cols>
    <col min="1" max="1" width="13.44140625" style="145" customWidth="1"/>
    <col min="2" max="2" width="4.33203125" style="145" customWidth="1"/>
    <col min="3" max="3" width="28.88671875" style="145" customWidth="1"/>
    <col min="4" max="4" width="15.109375" style="145" customWidth="1"/>
    <col min="5" max="5" width="12.6640625" style="145" customWidth="1"/>
    <col min="6" max="18" width="7.109375" style="145" customWidth="1"/>
    <col min="19" max="24" width="7.109375" customWidth="1"/>
    <col min="25" max="25" width="4.33203125" customWidth="1"/>
    <col min="26" max="26" width="9.44140625" bestFit="1" customWidth="1"/>
    <col min="27" max="27" width="7.44140625" bestFit="1" customWidth="1"/>
    <col min="28" max="36" width="4.33203125" customWidth="1"/>
  </cols>
  <sheetData>
    <row r="1" spans="1:36" ht="18" customHeight="1" x14ac:dyDescent="0.25">
      <c r="A1" s="387" t="s">
        <v>450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ht="18" customHeight="1" x14ac:dyDescent="0.25">
      <c r="A2" s="387"/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1"/>
      <c r="N3" s="61"/>
      <c r="O3" s="61"/>
      <c r="P3" s="61"/>
      <c r="Q3" s="61"/>
      <c r="R3" s="61"/>
    </row>
    <row r="4" spans="1:36" ht="18" customHeight="1" x14ac:dyDescent="0.3">
      <c r="A4" s="63" t="s">
        <v>450</v>
      </c>
      <c r="B4" s="63"/>
      <c r="C4" s="66"/>
      <c r="D4" s="53"/>
      <c r="E4" s="64"/>
      <c r="F4" s="64"/>
      <c r="G4" s="64"/>
      <c r="H4" s="64"/>
      <c r="I4" s="64"/>
      <c r="J4" s="64"/>
    </row>
    <row r="5" spans="1:36" ht="18" customHeight="1" x14ac:dyDescent="0.3">
      <c r="A5" s="63" t="s">
        <v>125</v>
      </c>
      <c r="B5" s="63"/>
      <c r="C5" s="66" t="str">
        <f>Capa!$B$25</f>
        <v>CBH-DOCE</v>
      </c>
      <c r="D5" s="53"/>
      <c r="E5" s="86" t="s">
        <v>124</v>
      </c>
      <c r="F5" s="64" t="str">
        <f>Capa!$C$51</f>
        <v>Preencher a data</v>
      </c>
      <c r="G5" s="64"/>
      <c r="H5" s="64"/>
      <c r="I5" s="64"/>
      <c r="J5" s="64"/>
      <c r="K5" s="53"/>
      <c r="L5" s="53"/>
      <c r="M5" s="61"/>
      <c r="N5" s="61"/>
      <c r="O5" s="61"/>
      <c r="P5" s="53"/>
      <c r="Q5" s="53"/>
      <c r="R5" s="53"/>
    </row>
    <row r="6" spans="1:36" ht="18" customHeight="1" x14ac:dyDescent="0.3">
      <c r="A6" s="63" t="s">
        <v>126</v>
      </c>
      <c r="B6" s="63"/>
      <c r="C6" s="66" t="str">
        <f>Capa!$B$30</f>
        <v>Baixo Guandu/Espírito Santo</v>
      </c>
      <c r="D6" s="53"/>
      <c r="E6" s="64"/>
      <c r="F6" s="64"/>
      <c r="G6" s="64"/>
      <c r="H6" s="64"/>
      <c r="I6" s="64"/>
      <c r="J6" s="64"/>
      <c r="K6" s="73"/>
      <c r="L6" s="74"/>
      <c r="M6" s="61"/>
      <c r="N6" s="61"/>
      <c r="O6" s="61"/>
      <c r="P6" s="61"/>
      <c r="Q6" s="53"/>
      <c r="R6" s="53"/>
    </row>
    <row r="7" spans="1:36" ht="15" customHeight="1" x14ac:dyDescent="0.3">
      <c r="A7" s="53"/>
      <c r="B7" s="53"/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</row>
    <row r="8" spans="1:36" ht="19.5" customHeight="1" x14ac:dyDescent="0.25">
      <c r="A8" s="413" t="s">
        <v>451</v>
      </c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5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</row>
    <row r="9" spans="1:36" ht="19.5" customHeight="1" x14ac:dyDescent="0.25">
      <c r="A9" s="402" t="s">
        <v>452</v>
      </c>
      <c r="B9" s="405" t="s">
        <v>132</v>
      </c>
      <c r="C9" s="406"/>
      <c r="D9" s="411" t="s">
        <v>453</v>
      </c>
      <c r="E9" s="416" t="s">
        <v>454</v>
      </c>
      <c r="F9" s="417" t="s">
        <v>139</v>
      </c>
      <c r="G9" s="418"/>
      <c r="H9" s="418"/>
      <c r="I9" s="418"/>
      <c r="J9" s="418"/>
      <c r="K9" s="418"/>
      <c r="L9" s="418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</row>
    <row r="10" spans="1:36" ht="19.5" customHeight="1" x14ac:dyDescent="0.25">
      <c r="A10" s="403"/>
      <c r="B10" s="407"/>
      <c r="C10" s="408"/>
      <c r="D10" s="412"/>
      <c r="E10" s="405"/>
      <c r="F10" s="352" t="s">
        <v>170</v>
      </c>
      <c r="G10" s="407">
        <v>1</v>
      </c>
      <c r="H10" s="403"/>
      <c r="I10" s="408"/>
      <c r="J10" s="403">
        <v>2</v>
      </c>
      <c r="K10" s="403"/>
      <c r="L10" s="408"/>
      <c r="M10" s="403">
        <v>3</v>
      </c>
      <c r="N10" s="403"/>
      <c r="O10" s="408"/>
      <c r="P10" s="403">
        <v>4</v>
      </c>
      <c r="Q10" s="403"/>
      <c r="R10" s="408"/>
      <c r="S10" s="407">
        <v>5</v>
      </c>
      <c r="T10" s="403"/>
      <c r="U10" s="408"/>
      <c r="V10" s="403">
        <v>6</v>
      </c>
      <c r="W10" s="403"/>
      <c r="X10" s="408"/>
      <c r="Y10" s="401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400"/>
    </row>
    <row r="11" spans="1:36" ht="21.6" x14ac:dyDescent="0.25">
      <c r="A11" s="404"/>
      <c r="B11" s="409"/>
      <c r="C11" s="410"/>
      <c r="D11" s="235" t="s">
        <v>135</v>
      </c>
      <c r="E11" s="235" t="s">
        <v>129</v>
      </c>
      <c r="F11" s="180" t="s">
        <v>170</v>
      </c>
      <c r="G11" s="353">
        <v>10</v>
      </c>
      <c r="H11" s="353">
        <v>20</v>
      </c>
      <c r="I11" s="353">
        <v>30</v>
      </c>
      <c r="J11" s="353">
        <v>40</v>
      </c>
      <c r="K11" s="353">
        <v>50</v>
      </c>
      <c r="L11" s="353">
        <v>60</v>
      </c>
      <c r="M11" s="281">
        <v>70</v>
      </c>
      <c r="N11" s="281">
        <v>80</v>
      </c>
      <c r="O11" s="281">
        <v>90</v>
      </c>
      <c r="P11" s="281">
        <v>100</v>
      </c>
      <c r="Q11" s="281">
        <v>110</v>
      </c>
      <c r="R11" s="281">
        <v>120</v>
      </c>
      <c r="S11" s="281">
        <v>130</v>
      </c>
      <c r="T11" s="281">
        <v>140</v>
      </c>
      <c r="U11" s="281">
        <v>150</v>
      </c>
      <c r="V11" s="281">
        <v>160</v>
      </c>
      <c r="W11" s="281">
        <v>170</v>
      </c>
      <c r="X11" s="281">
        <v>180</v>
      </c>
    </row>
    <row r="12" spans="1:36" ht="22.5" customHeight="1" x14ac:dyDescent="0.3">
      <c r="A12" s="182">
        <v>1</v>
      </c>
      <c r="B12" s="183" t="str">
        <f>'P1'!C2</f>
        <v>Plano de Trabalho</v>
      </c>
      <c r="C12" s="177"/>
      <c r="D12" s="184">
        <f>'P1'!J53</f>
        <v>0</v>
      </c>
      <c r="E12" s="185" t="e">
        <f t="shared" ref="E12:E20" si="0">D12/$D$23</f>
        <v>#DIV/0!</v>
      </c>
      <c r="F12" s="186"/>
      <c r="G12" s="343"/>
      <c r="H12" s="344"/>
      <c r="I12" s="306"/>
      <c r="J12" s="345"/>
      <c r="K12" s="347"/>
      <c r="L12" s="348"/>
      <c r="M12" s="187"/>
      <c r="N12" s="187"/>
      <c r="P12" s="314"/>
      <c r="Q12" s="187"/>
      <c r="R12" s="187"/>
      <c r="S12" s="187"/>
      <c r="T12" s="187"/>
      <c r="U12" s="187"/>
      <c r="V12" s="187"/>
      <c r="W12" s="187"/>
      <c r="X12" s="187"/>
    </row>
    <row r="13" spans="1:36" ht="22.5" customHeight="1" x14ac:dyDescent="0.3">
      <c r="A13" s="182">
        <v>2</v>
      </c>
      <c r="B13" s="183" t="str">
        <f>'P2'!C2</f>
        <v>Cadastro Técnico</v>
      </c>
      <c r="C13" s="177"/>
      <c r="D13" s="184">
        <f>'P2'!J53</f>
        <v>0</v>
      </c>
      <c r="E13" s="185" t="e">
        <f t="shared" si="0"/>
        <v>#DIV/0!</v>
      </c>
      <c r="F13" s="187"/>
      <c r="G13" s="335"/>
      <c r="H13" s="335"/>
      <c r="I13" s="335"/>
      <c r="J13" s="346"/>
      <c r="K13" s="337"/>
      <c r="L13" s="307"/>
      <c r="M13" s="338"/>
      <c r="N13" s="349"/>
      <c r="O13" s="193"/>
      <c r="P13" s="316"/>
      <c r="Q13" s="317"/>
      <c r="R13" s="317"/>
      <c r="S13" s="317"/>
      <c r="T13" s="317"/>
      <c r="U13" s="317"/>
      <c r="V13" s="317"/>
      <c r="W13" s="317"/>
      <c r="X13" s="317"/>
    </row>
    <row r="14" spans="1:36" ht="22.5" customHeight="1" x14ac:dyDescent="0.3">
      <c r="A14" s="182">
        <v>3</v>
      </c>
      <c r="B14" s="183" t="str">
        <f>'P3'!C2</f>
        <v>Estudo Topográfico</v>
      </c>
      <c r="C14" s="177"/>
      <c r="D14" s="188">
        <f>'P3'!J53</f>
        <v>0</v>
      </c>
      <c r="E14" s="185" t="e">
        <f t="shared" si="0"/>
        <v>#DIV/0!</v>
      </c>
      <c r="F14" s="187"/>
      <c r="G14" s="300"/>
      <c r="H14" s="315"/>
      <c r="I14" s="315"/>
      <c r="J14" s="335"/>
      <c r="K14" s="340"/>
      <c r="L14" s="318"/>
      <c r="M14" s="318"/>
      <c r="N14" s="338"/>
      <c r="O14" s="339"/>
      <c r="P14" s="320"/>
      <c r="Q14" s="321"/>
      <c r="R14" s="322"/>
      <c r="S14" s="323"/>
      <c r="T14" s="323"/>
      <c r="U14" s="322"/>
      <c r="V14" s="317"/>
      <c r="W14" s="317"/>
      <c r="X14" s="317"/>
    </row>
    <row r="15" spans="1:36" ht="22.5" customHeight="1" x14ac:dyDescent="0.3">
      <c r="A15" s="182">
        <v>4</v>
      </c>
      <c r="B15" s="183" t="str">
        <f>'P4'!C2</f>
        <v>Estudo de Concepção</v>
      </c>
      <c r="C15" s="177"/>
      <c r="D15" s="184">
        <f>'P4'!J53</f>
        <v>0</v>
      </c>
      <c r="E15" s="185" t="e">
        <f t="shared" si="0"/>
        <v>#DIV/0!</v>
      </c>
      <c r="F15" s="187"/>
      <c r="G15" s="187"/>
      <c r="H15" s="300"/>
      <c r="I15" s="315"/>
      <c r="J15" s="315"/>
      <c r="K15" s="315"/>
      <c r="L15" s="313"/>
      <c r="M15" s="324"/>
      <c r="N15" s="318"/>
      <c r="O15" s="319"/>
      <c r="P15" s="341"/>
      <c r="Q15" s="193"/>
      <c r="R15" s="321"/>
      <c r="S15" s="325"/>
      <c r="T15" s="323"/>
      <c r="U15" s="323"/>
      <c r="V15" s="322"/>
      <c r="W15" s="317"/>
      <c r="X15" s="317"/>
    </row>
    <row r="16" spans="1:36" ht="22.5" customHeight="1" x14ac:dyDescent="0.3">
      <c r="A16" s="182" t="s">
        <v>455</v>
      </c>
      <c r="B16" s="183" t="str">
        <f>P7a!C2</f>
        <v>Estudos Ambientais Preliminares</v>
      </c>
      <c r="C16" s="177"/>
      <c r="D16" s="188">
        <f>P7a!J53</f>
        <v>0</v>
      </c>
      <c r="E16" s="185" t="e">
        <f t="shared" si="0"/>
        <v>#DIV/0!</v>
      </c>
      <c r="F16" s="187"/>
      <c r="G16" s="187"/>
      <c r="H16" s="187"/>
      <c r="I16" s="315"/>
      <c r="J16" s="315"/>
      <c r="K16" s="315"/>
      <c r="L16" s="315"/>
      <c r="M16" s="313"/>
      <c r="N16" s="237"/>
      <c r="O16" s="237"/>
      <c r="P16" s="338"/>
      <c r="Q16" s="339"/>
      <c r="R16" s="193"/>
      <c r="S16" s="326"/>
      <c r="T16" s="322"/>
      <c r="U16" s="323"/>
      <c r="V16" s="323"/>
      <c r="W16" s="323"/>
      <c r="X16" s="323"/>
    </row>
    <row r="17" spans="1:36" ht="22.5" customHeight="1" x14ac:dyDescent="0.3">
      <c r="A17" s="182">
        <v>5</v>
      </c>
      <c r="B17" s="183" t="str">
        <f>'P5'!C2</f>
        <v>Projeto Básico</v>
      </c>
      <c r="C17" s="177"/>
      <c r="D17" s="188">
        <f>'P5'!J53</f>
        <v>0</v>
      </c>
      <c r="E17" s="185" t="e">
        <f t="shared" si="0"/>
        <v>#DIV/0!</v>
      </c>
      <c r="F17" s="187"/>
      <c r="G17" s="187"/>
      <c r="H17" s="187"/>
      <c r="I17" s="187"/>
      <c r="J17" s="315"/>
      <c r="K17" s="315"/>
      <c r="L17" s="315"/>
      <c r="M17" s="315"/>
      <c r="N17" s="313"/>
      <c r="O17" s="337"/>
      <c r="P17" s="308"/>
      <c r="Q17" s="342"/>
      <c r="R17" s="339"/>
      <c r="S17" s="320"/>
      <c r="T17" s="321"/>
      <c r="U17" s="322"/>
      <c r="V17" s="327"/>
      <c r="W17" s="327"/>
      <c r="X17" s="323"/>
    </row>
    <row r="18" spans="1:36" ht="22.5" customHeight="1" x14ac:dyDescent="0.3">
      <c r="A18" s="182">
        <v>6</v>
      </c>
      <c r="B18" s="183" t="str">
        <f>'P6'!C2</f>
        <v>Estudos Geotécnicos</v>
      </c>
      <c r="C18" s="177"/>
      <c r="D18" s="188">
        <f>'P6'!J53</f>
        <v>0</v>
      </c>
      <c r="E18" s="185" t="e">
        <f t="shared" si="0"/>
        <v>#DIV/0!</v>
      </c>
      <c r="F18" s="187"/>
      <c r="G18" s="187"/>
      <c r="H18" s="187"/>
      <c r="I18" s="187"/>
      <c r="J18" s="187"/>
      <c r="K18" s="315"/>
      <c r="L18" s="315"/>
      <c r="M18" s="315"/>
      <c r="N18" s="315"/>
      <c r="O18" s="335"/>
      <c r="P18" s="335"/>
      <c r="Q18" s="340"/>
      <c r="R18" s="318"/>
      <c r="S18" s="191"/>
      <c r="T18" s="320"/>
      <c r="U18" s="328"/>
      <c r="V18" s="323"/>
      <c r="W18" s="322"/>
      <c r="X18" s="327"/>
      <c r="Z18" s="1"/>
      <c r="AA18" s="350"/>
    </row>
    <row r="19" spans="1:36" ht="22.5" customHeight="1" x14ac:dyDescent="0.3">
      <c r="A19" s="182" t="s">
        <v>456</v>
      </c>
      <c r="B19" s="183" t="str">
        <f>P7b!C2</f>
        <v>Estudos Ambientais Consolidados</v>
      </c>
      <c r="C19" s="177"/>
      <c r="D19" s="188">
        <f>P7b!J53</f>
        <v>0</v>
      </c>
      <c r="E19" s="185" t="e">
        <f t="shared" si="0"/>
        <v>#DIV/0!</v>
      </c>
      <c r="F19" s="187"/>
      <c r="G19" s="187"/>
      <c r="H19" s="187"/>
      <c r="I19" s="187"/>
      <c r="J19" s="187"/>
      <c r="K19" s="329" t="s">
        <v>131</v>
      </c>
      <c r="L19" s="315"/>
      <c r="M19" s="315"/>
      <c r="N19" s="315"/>
      <c r="O19" s="315"/>
      <c r="P19" s="315"/>
      <c r="Q19" s="313"/>
      <c r="R19" s="237"/>
      <c r="S19" s="336"/>
      <c r="T19" s="320"/>
      <c r="U19" s="321"/>
      <c r="V19" s="330"/>
      <c r="W19" s="325"/>
      <c r="X19" s="331"/>
    </row>
    <row r="20" spans="1:36" ht="22.5" customHeight="1" x14ac:dyDescent="0.3">
      <c r="A20" s="182">
        <v>8</v>
      </c>
      <c r="B20" s="183" t="str">
        <f>'P8'!C2</f>
        <v>Projeto Executivo</v>
      </c>
      <c r="C20" s="177"/>
      <c r="D20" s="184">
        <f>'P8'!J53</f>
        <v>0</v>
      </c>
      <c r="E20" s="185" t="e">
        <f t="shared" si="0"/>
        <v>#DIV/0!</v>
      </c>
      <c r="F20" s="187"/>
      <c r="G20" s="187"/>
      <c r="H20" s="187"/>
      <c r="I20" s="187"/>
      <c r="J20" s="187"/>
      <c r="K20" s="187"/>
      <c r="L20" s="300"/>
      <c r="M20" s="315"/>
      <c r="N20" s="315"/>
      <c r="O20" s="315"/>
      <c r="P20" s="315"/>
      <c r="Q20" s="315"/>
      <c r="R20" s="332"/>
      <c r="S20" s="318"/>
      <c r="T20" s="319"/>
      <c r="U20" s="320"/>
      <c r="V20" s="333"/>
      <c r="W20" s="333"/>
      <c r="X20" s="334"/>
    </row>
    <row r="21" spans="1:36" ht="22.5" customHeight="1" x14ac:dyDescent="0.25">
      <c r="A21" s="301" t="s">
        <v>170</v>
      </c>
      <c r="B21" s="302" t="s">
        <v>457</v>
      </c>
      <c r="C21" s="303"/>
      <c r="D21" s="304" t="s">
        <v>170</v>
      </c>
      <c r="E21" s="305" t="s">
        <v>170</v>
      </c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289"/>
      <c r="W21" s="289"/>
      <c r="X21" s="289"/>
    </row>
    <row r="22" spans="1:36" ht="6.6" customHeight="1" x14ac:dyDescent="0.25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</row>
    <row r="23" spans="1:36" ht="22.2" customHeight="1" x14ac:dyDescent="0.25">
      <c r="A23" s="413" t="s">
        <v>107</v>
      </c>
      <c r="B23" s="414"/>
      <c r="C23" s="414"/>
      <c r="D23" s="311">
        <f>SUM(D12:D22)</f>
        <v>0</v>
      </c>
      <c r="E23" s="312" t="e">
        <f>ROUND(SUM(E12:E22),2)</f>
        <v>#DIV/0!</v>
      </c>
      <c r="F23" s="397"/>
      <c r="G23" s="397"/>
      <c r="H23" s="397"/>
      <c r="I23" s="397"/>
      <c r="J23" s="397"/>
      <c r="K23" s="397"/>
      <c r="L23" s="397"/>
      <c r="M23" s="397"/>
      <c r="N23" s="397"/>
      <c r="O23" s="397"/>
      <c r="P23" s="397"/>
      <c r="Q23" s="397"/>
      <c r="R23" s="397"/>
      <c r="S23" s="397"/>
      <c r="T23" s="397"/>
      <c r="U23" s="397"/>
      <c r="V23" s="397"/>
      <c r="W23" s="397"/>
      <c r="X23" s="398"/>
    </row>
    <row r="24" spans="1:36" ht="7.2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36" s="42" customFormat="1" ht="22.2" customHeight="1" x14ac:dyDescent="0.25">
      <c r="A25" s="55" t="s">
        <v>127</v>
      </c>
      <c r="B25" s="62"/>
      <c r="C25" s="62"/>
      <c r="D25" s="147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22.5" customHeight="1" x14ac:dyDescent="0.3">
      <c r="A26" s="146"/>
      <c r="B26" s="189"/>
      <c r="C26" s="62" t="s">
        <v>458</v>
      </c>
      <c r="D26" s="147"/>
      <c r="E26" s="62"/>
      <c r="G26" s="191"/>
      <c r="H26" s="191"/>
      <c r="I26" s="62" t="s">
        <v>459</v>
      </c>
    </row>
    <row r="27" spans="1:36" ht="22.5" customHeight="1" x14ac:dyDescent="0.3">
      <c r="A27" s="62"/>
      <c r="B27" s="190"/>
      <c r="C27" s="62" t="s">
        <v>460</v>
      </c>
      <c r="D27" s="147"/>
      <c r="E27" s="62"/>
      <c r="G27" s="193"/>
      <c r="H27" s="193"/>
      <c r="I27" s="62" t="s">
        <v>461</v>
      </c>
    </row>
    <row r="28" spans="1:36" ht="22.5" customHeight="1" x14ac:dyDescent="0.3">
      <c r="A28" s="62"/>
      <c r="B28" s="192"/>
      <c r="C28" s="62" t="s">
        <v>462</v>
      </c>
      <c r="D28" s="147"/>
      <c r="E28" s="62"/>
      <c r="G28" s="289"/>
      <c r="H28" s="289"/>
      <c r="I28" s="62" t="s">
        <v>463</v>
      </c>
    </row>
    <row r="29" spans="1:36" ht="22.5" customHeight="1" x14ac:dyDescent="0.3">
      <c r="B29" s="237"/>
      <c r="C29" s="147" t="s">
        <v>464</v>
      </c>
      <c r="D29" s="147"/>
      <c r="E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36" ht="22.2" customHeight="1" x14ac:dyDescent="0.3">
      <c r="A30" s="62"/>
      <c r="B30" s="62"/>
      <c r="C30" s="62"/>
      <c r="D30" s="147"/>
      <c r="E30" s="62"/>
      <c r="F30" s="146"/>
      <c r="G30" s="146"/>
      <c r="H30" s="62"/>
      <c r="I30" s="62"/>
      <c r="J30" s="62"/>
      <c r="K30" s="62"/>
      <c r="L30" s="62"/>
      <c r="M30" s="53"/>
      <c r="N30" s="53"/>
      <c r="O30" s="53"/>
      <c r="P30" s="53"/>
      <c r="Q30" s="53"/>
      <c r="R30" s="53"/>
    </row>
    <row r="31" spans="1:36" x14ac:dyDescent="0.3">
      <c r="A31" s="282"/>
      <c r="B31" s="282"/>
      <c r="C31" s="283"/>
      <c r="D31" s="283"/>
      <c r="E31" s="282"/>
      <c r="F31" s="283"/>
      <c r="G31" s="283"/>
      <c r="H31" s="283"/>
      <c r="K31" s="283"/>
      <c r="L31" s="283"/>
      <c r="P31" s="283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</row>
    <row r="32" spans="1:36" ht="15.6" customHeight="1" x14ac:dyDescent="0.3">
      <c r="C32" s="390"/>
      <c r="D32" s="390"/>
      <c r="E32" s="390"/>
      <c r="F32" s="390"/>
      <c r="G32" s="84"/>
      <c r="H32" s="390"/>
      <c r="I32" s="390"/>
      <c r="J32" s="390"/>
      <c r="K32" s="390"/>
      <c r="L32" s="390"/>
      <c r="M32" s="390"/>
      <c r="N32" s="390"/>
      <c r="O32" s="390"/>
      <c r="P32" s="390"/>
      <c r="Q32" s="390"/>
      <c r="R32" s="390"/>
      <c r="S32" s="390"/>
      <c r="T32" s="390"/>
      <c r="U32" s="390"/>
      <c r="V32" s="390"/>
      <c r="W32" s="390"/>
      <c r="X32" s="390"/>
      <c r="Y32" s="390"/>
      <c r="Z32" s="390"/>
      <c r="AA32" s="390"/>
      <c r="AB32" s="390"/>
      <c r="AC32" s="390"/>
      <c r="AD32" s="390"/>
      <c r="AE32" s="390"/>
      <c r="AF32" s="390"/>
      <c r="AG32" s="390"/>
      <c r="AH32" s="390"/>
      <c r="AI32" s="390"/>
      <c r="AJ32" s="390"/>
    </row>
    <row r="33" spans="1:36" ht="15.6" customHeight="1" x14ac:dyDescent="0.3">
      <c r="C33" s="391"/>
      <c r="D33" s="391"/>
      <c r="E33" s="391"/>
      <c r="F33" s="391"/>
      <c r="G33" s="84"/>
      <c r="H33" s="391"/>
      <c r="I33" s="391"/>
      <c r="J33" s="391"/>
      <c r="K33" s="391"/>
      <c r="L33" s="391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1"/>
      <c r="X33" s="391"/>
      <c r="Y33" s="391"/>
      <c r="Z33" s="391"/>
      <c r="AA33" s="391"/>
      <c r="AB33" s="391"/>
      <c r="AC33" s="391"/>
      <c r="AD33" s="391"/>
      <c r="AE33" s="391"/>
      <c r="AF33" s="391"/>
      <c r="AG33" s="391"/>
      <c r="AH33" s="391"/>
      <c r="AI33" s="391"/>
      <c r="AJ33" s="391"/>
    </row>
    <row r="34" spans="1:36" x14ac:dyDescent="0.3">
      <c r="C34" s="391"/>
      <c r="D34" s="391"/>
      <c r="E34" s="391"/>
      <c r="F34" s="391"/>
      <c r="G34" s="84"/>
      <c r="H34" s="391"/>
      <c r="I34" s="391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1"/>
      <c r="W34" s="391"/>
      <c r="X34" s="391"/>
      <c r="Y34" s="391"/>
      <c r="Z34" s="391"/>
      <c r="AA34" s="391"/>
      <c r="AB34" s="391"/>
      <c r="AC34" s="391"/>
      <c r="AD34" s="391"/>
      <c r="AE34" s="391"/>
      <c r="AF34" s="391"/>
      <c r="AG34" s="391"/>
      <c r="AH34" s="391"/>
      <c r="AI34" s="391"/>
      <c r="AJ34" s="391"/>
    </row>
    <row r="35" spans="1:36" x14ac:dyDescent="0.3">
      <c r="C35" s="288"/>
      <c r="D35" s="288"/>
      <c r="E35" s="288"/>
      <c r="F35" s="288"/>
      <c r="G35" s="84"/>
      <c r="H35" s="84"/>
      <c r="I35" s="84"/>
      <c r="J35" s="84"/>
      <c r="K35" s="64"/>
      <c r="L35" s="228"/>
    </row>
    <row r="36" spans="1:36" x14ac:dyDescent="0.3">
      <c r="G36" s="64"/>
      <c r="H36" s="390"/>
      <c r="I36" s="390"/>
      <c r="J36" s="390"/>
      <c r="K36" s="390"/>
      <c r="L36" s="390"/>
      <c r="M36" s="390"/>
      <c r="N36" s="390"/>
      <c r="O36" s="390"/>
      <c r="P36" s="390"/>
      <c r="Q36" s="390"/>
      <c r="R36" s="390"/>
      <c r="S36" s="390"/>
      <c r="T36" s="390"/>
    </row>
    <row r="37" spans="1:36" x14ac:dyDescent="0.3">
      <c r="G37" s="64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</row>
    <row r="38" spans="1:36" x14ac:dyDescent="0.3">
      <c r="G38" s="64"/>
      <c r="H38" s="391"/>
      <c r="I38" s="391"/>
      <c r="J38" s="391"/>
      <c r="K38" s="391"/>
      <c r="L38" s="391"/>
      <c r="M38" s="391"/>
      <c r="N38" s="391"/>
      <c r="O38" s="391"/>
      <c r="P38" s="391"/>
      <c r="Q38" s="391"/>
      <c r="R38" s="391"/>
      <c r="S38" s="391"/>
      <c r="T38" s="391"/>
    </row>
    <row r="39" spans="1:36" x14ac:dyDescent="0.3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</sheetData>
  <mergeCells count="27">
    <mergeCell ref="H38:T38"/>
    <mergeCell ref="H36:T36"/>
    <mergeCell ref="H37:T37"/>
    <mergeCell ref="A1:X2"/>
    <mergeCell ref="V10:X10"/>
    <mergeCell ref="A23:C23"/>
    <mergeCell ref="E9:E10"/>
    <mergeCell ref="F9:X9"/>
    <mergeCell ref="G10:I10"/>
    <mergeCell ref="J10:L10"/>
    <mergeCell ref="M10:O10"/>
    <mergeCell ref="P10:R10"/>
    <mergeCell ref="S10:U10"/>
    <mergeCell ref="C34:F34"/>
    <mergeCell ref="C33:F33"/>
    <mergeCell ref="C32:F32"/>
    <mergeCell ref="C7:R7"/>
    <mergeCell ref="A9:A11"/>
    <mergeCell ref="B9:C11"/>
    <mergeCell ref="D9:D10"/>
    <mergeCell ref="A8:X8"/>
    <mergeCell ref="F23:X23"/>
    <mergeCell ref="H32:AJ32"/>
    <mergeCell ref="H33:AJ33"/>
    <mergeCell ref="H34:AJ34"/>
    <mergeCell ref="AE10:AJ10"/>
    <mergeCell ref="Y10:AD10"/>
  </mergeCells>
  <printOptions horizontalCentered="1"/>
  <pageMargins left="1" right="1" top="1" bottom="1" header="0.5" footer="0.5"/>
  <pageSetup paperSize="9" scale="60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3f894-8e5f-49bb-aba3-bc5acb6c15a1">
      <Terms xmlns="http://schemas.microsoft.com/office/infopath/2007/PartnerControls"/>
    </lcf76f155ced4ddcb4097134ff3c332f>
    <TaxCatchAll xmlns="2654f1fe-3808-4788-a1c9-5f0b422ba0d6" xsi:nil="true"/>
    <GPS20_x002d_04 xmlns="f713f894-8e5f-49bb-aba3-bc5acb6c15a1" xsi:nil="true"/>
    <_x0020__x0020__x0020__x0020_ xmlns="f713f894-8e5f-49bb-aba3-bc5acb6c15a1" xsi:nil="true"/>
    <_Flow_SignoffStatus xmlns="f713f894-8e5f-49bb-aba3-bc5acb6c15a1" xsi:nil="true"/>
    <Data_x002f_hora xmlns="f713f894-8e5f-49bb-aba3-bc5acb6c15a1" xsi:nil="true"/>
    <Edilson xmlns="f713f894-8e5f-49bb-aba3-bc5acb6c15a1">
      <UserInfo>
        <DisplayName/>
        <AccountId xsi:nil="true"/>
        <AccountType/>
      </UserInfo>
    </Edils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3A0AECF16DCE43814DAC9BA31E4679" ma:contentTypeVersion="24" ma:contentTypeDescription="Crie um novo documento." ma:contentTypeScope="" ma:versionID="8cc70de98fa3f25d4758272056b383fd">
  <xsd:schema xmlns:xsd="http://www.w3.org/2001/XMLSchema" xmlns:xs="http://www.w3.org/2001/XMLSchema" xmlns:p="http://schemas.microsoft.com/office/2006/metadata/properties" xmlns:ns2="f713f894-8e5f-49bb-aba3-bc5acb6c15a1" xmlns:ns3="2654f1fe-3808-4788-a1c9-5f0b422ba0d6" targetNamespace="http://schemas.microsoft.com/office/2006/metadata/properties" ma:root="true" ma:fieldsID="6764d48c3f9a71d88db86b8f9a7c62d8" ns2:_="" ns3:_="">
    <xsd:import namespace="f713f894-8e5f-49bb-aba3-bc5acb6c15a1"/>
    <xsd:import namespace="2654f1fe-3808-4788-a1c9-5f0b422ba0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GPS20_x002d_04" minOccurs="0"/>
                <xsd:element ref="ns2:_x0020__x0020__x0020__x0020_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Data_x002f_hora" minOccurs="0"/>
                <xsd:element ref="ns2:Edils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f894-8e5f-49bb-aba3-bc5acb6c1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GPS20_x002d_04" ma:index="24" nillable="true" ma:displayName="GPS 20-04" ma:format="Dropdown" ma:internalName="GPS20_x002d_04">
      <xsd:simpleType>
        <xsd:restriction base="dms:Text">
          <xsd:maxLength value="255"/>
        </xsd:restriction>
      </xsd:simpleType>
    </xsd:element>
    <xsd:element name="_x0020__x0020__x0020__x0020_" ma:index="25" nillable="true" ma:displayName="    " ma:format="Dropdown" ma:internalName="_x0020__x0020__x0020__x0020_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_x002f_hora" ma:index="29" nillable="true" ma:displayName="Data/hora" ma:format="DateTime" ma:internalName="Data_x002f_hora">
      <xsd:simpleType>
        <xsd:restriction base="dms:DateTime"/>
      </xsd:simpleType>
    </xsd:element>
    <xsd:element name="Edilson" ma:index="30" nillable="true" ma:displayName="Edilson" ma:format="Dropdown" ma:list="UserInfo" ma:SharePointGroup="0" ma:internalName="Edil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4f1fe-3808-4788-a1c9-5f0b422ba0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401889a-5795-441c-8727-ad37507fe82d}" ma:internalName="TaxCatchAll" ma:showField="CatchAllData" ma:web="2654f1fe-3808-4788-a1c9-5f0b422ba0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FA088B-4D10-4E29-911A-9BA755FD0F16}">
  <ds:schemaRefs>
    <ds:schemaRef ds:uri="2654f1fe-3808-4788-a1c9-5f0b422ba0d6"/>
    <ds:schemaRef ds:uri="http://purl.org/dc/dcmitype/"/>
    <ds:schemaRef ds:uri="http://schemas.microsoft.com/office/infopath/2007/PartnerControls"/>
    <ds:schemaRef ds:uri="f713f894-8e5f-49bb-aba3-bc5acb6c15a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8399D0-9FF4-4B08-A740-5781573A5F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04B5B-33C5-437A-A0B9-99F4CB236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f894-8e5f-49bb-aba3-bc5acb6c15a1"/>
    <ds:schemaRef ds:uri="2654f1fe-3808-4788-a1c9-5f0b422ba0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24</vt:i4>
      </vt:variant>
    </vt:vector>
  </HeadingPairs>
  <TitlesOfParts>
    <vt:vector size="41" baseType="lpstr">
      <vt:lpstr>Capa</vt:lpstr>
      <vt:lpstr>Orç_20-30</vt:lpstr>
      <vt:lpstr>Crono_20-30</vt:lpstr>
      <vt:lpstr>DNIT04.23</vt:lpstr>
      <vt:lpstr>K</vt:lpstr>
      <vt:lpstr>P1</vt:lpstr>
      <vt:lpstr>P2</vt:lpstr>
      <vt:lpstr>P3</vt:lpstr>
      <vt:lpstr>P4</vt:lpstr>
      <vt:lpstr>P5</vt:lpstr>
      <vt:lpstr>P6</vt:lpstr>
      <vt:lpstr>P7a</vt:lpstr>
      <vt:lpstr>P7b</vt:lpstr>
      <vt:lpstr>P8</vt:lpstr>
      <vt:lpstr>Produto Consolidado</vt:lpstr>
      <vt:lpstr>CPP</vt:lpstr>
      <vt:lpstr>Cronograma</vt:lpstr>
      <vt:lpstr>Capa!Area_de_impressao</vt:lpstr>
      <vt:lpstr>CPP!Area_de_impressao</vt:lpstr>
      <vt:lpstr>'Crono_20-30'!Area_de_impressao</vt:lpstr>
      <vt:lpstr>Cronograma!Area_de_impressao</vt:lpstr>
      <vt:lpstr>K!Area_de_impressao</vt:lpstr>
      <vt:lpstr>'Orç_20-30'!Area_de_impressao</vt:lpstr>
      <vt:lpstr>'P1'!Area_de_impressao</vt:lpstr>
      <vt:lpstr>'P2'!Area_de_impressao</vt:lpstr>
      <vt:lpstr>'P3'!Area_de_impressao</vt:lpstr>
      <vt:lpstr>'P4'!Area_de_impressao</vt:lpstr>
      <vt:lpstr>'P5'!Area_de_impressao</vt:lpstr>
      <vt:lpstr>'P6'!Area_de_impressao</vt:lpstr>
      <vt:lpstr>P7a!Area_de_impressao</vt:lpstr>
      <vt:lpstr>'P8'!Area_de_impressao</vt:lpstr>
      <vt:lpstr>'Produto Consolidado'!Area_de_impressao</vt:lpstr>
      <vt:lpstr>'P1'!Titulos_de_impressao</vt:lpstr>
      <vt:lpstr>'P2'!Titulos_de_impressao</vt:lpstr>
      <vt:lpstr>'P3'!Titulos_de_impressao</vt:lpstr>
      <vt:lpstr>'P4'!Titulos_de_impressao</vt:lpstr>
      <vt:lpstr>'P5'!Titulos_de_impressao</vt:lpstr>
      <vt:lpstr>'P6'!Titulos_de_impressao</vt:lpstr>
      <vt:lpstr>P7a!Titulos_de_impressao</vt:lpstr>
      <vt:lpstr>'P8'!Titulos_de_impressao</vt:lpstr>
      <vt:lpstr>'Produto Consolidado'!Titulos_de_impressao</vt:lpstr>
    </vt:vector>
  </TitlesOfParts>
  <Manager/>
  <Company>Serenco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</dc:creator>
  <cp:keywords/>
  <dc:description/>
  <cp:lastModifiedBy>Caio Herman Teixeira de Oliveira</cp:lastModifiedBy>
  <cp:revision/>
  <dcterms:created xsi:type="dcterms:W3CDTF">2009-02-03T12:18:48Z</dcterms:created>
  <dcterms:modified xsi:type="dcterms:W3CDTF">2026-10-05T12:31:09Z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0x010100E13A0AECF16DCE43814DAC9BA31E4679</vt:lpwstr>
  </property>
  <property fmtid="{D5CDD505-2E9C-101B-9397-08002B2CF9AE}" pid="3" name="MediaServiceImageTags">
    <vt:lpwstr/>
  </property>
</Properties>
</file>